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1215" windowWidth="19035" windowHeight="7695" activeTab="1"/>
  </bookViews>
  <sheets>
    <sheet name="HELP" sheetId="1" r:id="rId1"/>
    <sheet name="INFO" sheetId="2" r:id="rId2"/>
    <sheet name="LOGBOEK 2010" sheetId="3" r:id="rId3"/>
    <sheet name="WEDSTRIJDEN" sheetId="4" r:id="rId4"/>
    <sheet name="SCHOEN" sheetId="5" r:id="rId5"/>
    <sheet name="STATISTIEKEN" sheetId="6" r:id="rId6"/>
    <sheet name="KM PER WK" sheetId="7" r:id="rId7"/>
    <sheet name="KM PER MND" sheetId="8" r:id="rId8"/>
    <sheet name="HOMETR PER WK" sheetId="9" r:id="rId9"/>
    <sheet name="CONDITIE" sheetId="10" r:id="rId10"/>
    <sheet name="WIND" sheetId="11" r:id="rId11"/>
    <sheet name="SNELHEID" sheetId="12" r:id="rId12"/>
  </sheets>
  <definedNames>
    <definedName name="_xlfn.BAHTTEXT" hidden="1">#NAME?</definedName>
  </definedNames>
  <calcPr fullCalcOnLoad="1"/>
</workbook>
</file>

<file path=xl/comments2.xml><?xml version="1.0" encoding="utf-8"?>
<comments xmlns="http://schemas.openxmlformats.org/spreadsheetml/2006/main">
  <authors>
    <author>Chriske</author>
  </authors>
  <commentList>
    <comment ref="B11" authorId="0">
      <text>
        <r>
          <rPr>
            <b/>
            <sz val="8"/>
            <rFont val="Tahoma"/>
            <family val="2"/>
          </rPr>
          <t>Chriske:</t>
        </r>
        <r>
          <rPr>
            <sz val="8"/>
            <rFont val="Tahoma"/>
            <family val="2"/>
          </rPr>
          <t xml:space="preserve">
uw lengte in centimeters, hiermee wordt de BMI berekend in tabblad "logboek"</t>
        </r>
      </text>
    </comment>
    <comment ref="B10" authorId="0">
      <text>
        <r>
          <rPr>
            <b/>
            <sz val="8"/>
            <rFont val="Tahoma"/>
            <family val="2"/>
          </rPr>
          <t>Chriske:</t>
        </r>
        <r>
          <rPr>
            <sz val="8"/>
            <rFont val="Tahoma"/>
            <family val="2"/>
          </rPr>
          <t xml:space="preserve">
datumingave MM/DD/YYYY</t>
        </r>
      </text>
    </comment>
  </commentList>
</comments>
</file>

<file path=xl/comments3.xml><?xml version="1.0" encoding="utf-8"?>
<comments xmlns="http://schemas.openxmlformats.org/spreadsheetml/2006/main">
  <authors>
    <author>Chriske</author>
    <author>Chris Wouters</author>
  </authors>
  <commentList>
    <comment ref="A1" authorId="0">
      <text>
        <r>
          <rPr>
            <b/>
            <sz val="8"/>
            <rFont val="Tahoma"/>
            <family val="2"/>
          </rPr>
          <t>Chriske:</t>
        </r>
        <r>
          <rPr>
            <sz val="8"/>
            <rFont val="Tahoma"/>
            <family val="2"/>
          </rPr>
          <t xml:space="preserve">
aantal keer gelopen op jaarbasis</t>
        </r>
      </text>
    </comment>
    <comment ref="B1" authorId="0">
      <text>
        <r>
          <rPr>
            <b/>
            <sz val="8"/>
            <rFont val="Tahoma"/>
            <family val="2"/>
          </rPr>
          <t>Chriske:</t>
        </r>
        <r>
          <rPr>
            <sz val="8"/>
            <rFont val="Tahoma"/>
            <family val="2"/>
          </rPr>
          <t xml:space="preserve">
aantal keer gelopen op maandbasis</t>
        </r>
      </text>
    </comment>
    <comment ref="H1" authorId="0">
      <text>
        <r>
          <rPr>
            <b/>
            <sz val="8"/>
            <rFont val="Tahoma"/>
            <family val="2"/>
          </rPr>
          <t>Chriske:</t>
        </r>
        <r>
          <rPr>
            <sz val="8"/>
            <rFont val="Tahoma"/>
            <family val="2"/>
          </rPr>
          <t xml:space="preserve">
datum</t>
        </r>
      </text>
    </comment>
    <comment ref="I1" authorId="0">
      <text>
        <r>
          <rPr>
            <b/>
            <sz val="8"/>
            <rFont val="Tahoma"/>
            <family val="2"/>
          </rPr>
          <t>Chriske:</t>
        </r>
        <r>
          <rPr>
            <sz val="8"/>
            <rFont val="Tahoma"/>
            <family val="2"/>
          </rPr>
          <t xml:space="preserve">
starttijdstip in uur en minuten</t>
        </r>
      </text>
    </comment>
    <comment ref="U1" authorId="0">
      <text>
        <r>
          <rPr>
            <b/>
            <sz val="8"/>
            <rFont val="Tahoma"/>
            <family val="2"/>
          </rPr>
          <t>Chriske:</t>
        </r>
        <r>
          <rPr>
            <sz val="8"/>
            <rFont val="Tahoma"/>
            <family val="2"/>
          </rPr>
          <t xml:space="preserve">
gemiddelde hardslag in slagen per minuut</t>
        </r>
      </text>
    </comment>
    <comment ref="V1" authorId="0">
      <text>
        <r>
          <rPr>
            <b/>
            <sz val="8"/>
            <rFont val="Tahoma"/>
            <family val="2"/>
          </rPr>
          <t>Chriske:</t>
        </r>
        <r>
          <rPr>
            <sz val="8"/>
            <rFont val="Tahoma"/>
            <family val="2"/>
          </rPr>
          <t xml:space="preserve">
maximum aantal hardslapen per minuut</t>
        </r>
      </text>
    </comment>
    <comment ref="R1" authorId="0">
      <text>
        <r>
          <rPr>
            <b/>
            <sz val="8"/>
            <rFont val="Tahoma"/>
            <family val="2"/>
          </rPr>
          <t>Chriske:</t>
        </r>
        <r>
          <rPr>
            <sz val="8"/>
            <rFont val="Tahoma"/>
            <family val="2"/>
          </rPr>
          <t xml:space="preserve">
hoogteverschil in meters</t>
        </r>
      </text>
    </comment>
    <comment ref="S1" authorId="0">
      <text>
        <r>
          <rPr>
            <sz val="8"/>
            <rFont val="Tahoma"/>
            <family val="2"/>
          </rPr>
          <t>temperatuur
in graden celcius</t>
        </r>
      </text>
    </comment>
    <comment ref="Y1" authorId="0">
      <text>
        <r>
          <rPr>
            <b/>
            <sz val="8"/>
            <rFont val="Tahoma"/>
            <family val="2"/>
          </rPr>
          <t>Chriske:</t>
        </r>
        <r>
          <rPr>
            <sz val="8"/>
            <rFont val="Tahoma"/>
            <family val="2"/>
          </rPr>
          <t xml:space="preserve">
uw gewicht in kg tot 1 cijfer na de komma, hieruit wordt de BMI berekend, indien uw lengte ingevuld is in tabblad "info"</t>
        </r>
      </text>
    </comment>
    <comment ref="Z1" authorId="0">
      <text>
        <r>
          <rPr>
            <b/>
            <sz val="8"/>
            <rFont val="Tahoma"/>
            <family val="2"/>
          </rPr>
          <t>Chriske:</t>
        </r>
        <r>
          <rPr>
            <sz val="8"/>
            <rFont val="Tahoma"/>
            <family val="2"/>
          </rPr>
          <t xml:space="preserve">
BMI berekend aan de hand van het ingegeven gewicht en de lengte (tabblad "info")</t>
        </r>
      </text>
    </comment>
    <comment ref="C1" authorId="0">
      <text>
        <r>
          <rPr>
            <b/>
            <sz val="8"/>
            <rFont val="Tahoma"/>
            <family val="2"/>
          </rPr>
          <t>Chriske:</t>
        </r>
        <r>
          <rPr>
            <sz val="8"/>
            <rFont val="Tahoma"/>
            <family val="2"/>
          </rPr>
          <t xml:space="preserve">
aantal keer gelopen per weekbasis</t>
        </r>
      </text>
    </comment>
    <comment ref="T1" authorId="0">
      <text>
        <r>
          <rPr>
            <b/>
            <sz val="8"/>
            <rFont val="Tahoma"/>
            <family val="2"/>
          </rPr>
          <t>Chriske:</t>
        </r>
        <r>
          <rPr>
            <sz val="8"/>
            <rFont val="Tahoma"/>
            <family val="2"/>
          </rPr>
          <t xml:space="preserve">
Windkracht in km/u
(zie tabblad wind voor omzetting van kracht naar km/u indien nodig)</t>
        </r>
      </text>
    </comment>
    <comment ref="W1" authorId="0">
      <text>
        <r>
          <rPr>
            <b/>
            <sz val="8"/>
            <rFont val="Tahoma"/>
            <family val="2"/>
          </rPr>
          <t>Chriske:</t>
        </r>
        <r>
          <rPr>
            <sz val="8"/>
            <rFont val="Tahoma"/>
            <family val="2"/>
          </rPr>
          <t xml:space="preserve">
Conditiebepaling :
(gem.snelheid/gem.hardslag)x100
rekeninghoudend met de leeftijd</t>
        </r>
      </text>
    </comment>
    <comment ref="X1" authorId="0">
      <text>
        <r>
          <rPr>
            <b/>
            <sz val="8"/>
            <rFont val="Tahoma"/>
            <family val="2"/>
          </rPr>
          <t>Chriske:</t>
        </r>
        <r>
          <rPr>
            <sz val="8"/>
            <rFont val="Tahoma"/>
            <family val="2"/>
          </rPr>
          <t xml:space="preserve">
leeftijd indien geboortedatum in tabblad "INFO" is ingevuld</t>
        </r>
      </text>
    </comment>
    <comment ref="L1" authorId="0">
      <text>
        <r>
          <rPr>
            <b/>
            <sz val="8"/>
            <rFont val="Tahoma"/>
            <family val="2"/>
          </rPr>
          <t>Chriske:</t>
        </r>
        <r>
          <rPr>
            <sz val="8"/>
            <rFont val="Tahoma"/>
            <family val="2"/>
          </rPr>
          <t xml:space="preserve">
in kilometers per uur</t>
        </r>
      </text>
    </comment>
    <comment ref="P1" authorId="0">
      <text>
        <r>
          <rPr>
            <b/>
            <sz val="8"/>
            <rFont val="Tahoma"/>
            <family val="2"/>
          </rPr>
          <t>Chriske:</t>
        </r>
        <r>
          <rPr>
            <sz val="8"/>
            <rFont val="Tahoma"/>
            <family val="2"/>
          </rPr>
          <t xml:space="preserve">
omschrijving van het gelopen parcour of van de gelopen wedstrijd, of een andere activiteit (fietsen, hometrainer, rustdag, zwemmen binnenzwembad Diest, …)</t>
        </r>
      </text>
    </comment>
    <comment ref="Q1" authorId="0">
      <text>
        <r>
          <rPr>
            <b/>
            <sz val="8"/>
            <rFont val="Tahoma"/>
            <family val="2"/>
          </rPr>
          <t>Chriske:</t>
        </r>
        <r>
          <rPr>
            <sz val="8"/>
            <rFont val="Tahoma"/>
            <family val="2"/>
          </rPr>
          <t xml:space="preserve">
gemiddelde tijd gelopen per kilometer in minuten en seconden</t>
        </r>
      </text>
    </comment>
    <comment ref="J1" authorId="0">
      <text>
        <r>
          <rPr>
            <b/>
            <sz val="8"/>
            <rFont val="Tahoma"/>
            <family val="2"/>
          </rPr>
          <t>Chriske:</t>
        </r>
        <r>
          <rPr>
            <sz val="8"/>
            <rFont val="Tahoma"/>
            <family val="2"/>
          </rPr>
          <t xml:space="preserve">
aantal km gelopen tot 2 cijfers na de komma</t>
        </r>
      </text>
    </comment>
    <comment ref="K1" authorId="0">
      <text>
        <r>
          <rPr>
            <b/>
            <sz val="8"/>
            <rFont val="Tahoma"/>
            <family val="2"/>
          </rPr>
          <t>Chriske:</t>
        </r>
        <r>
          <rPr>
            <sz val="8"/>
            <rFont val="Tahoma"/>
            <family val="2"/>
          </rPr>
          <t xml:space="preserve">
gelopen tijd in uur, minuten en seconden</t>
        </r>
      </text>
    </comment>
    <comment ref="K127" authorId="0">
      <text>
        <r>
          <rPr>
            <b/>
            <sz val="8"/>
            <rFont val="Tahoma"/>
            <family val="2"/>
          </rPr>
          <t>6:11:36</t>
        </r>
      </text>
    </comment>
    <comment ref="K175" authorId="0">
      <text>
        <r>
          <rPr>
            <b/>
            <sz val="8"/>
            <rFont val="Tahoma"/>
            <family val="2"/>
          </rPr>
          <t>9:30.65</t>
        </r>
      </text>
    </comment>
    <comment ref="K176" authorId="0">
      <text>
        <r>
          <rPr>
            <b/>
            <sz val="8"/>
            <rFont val="Tahoma"/>
            <family val="2"/>
          </rPr>
          <t>2:54.55</t>
        </r>
      </text>
    </comment>
    <comment ref="K211" authorId="1">
      <text>
        <r>
          <rPr>
            <b/>
            <sz val="8"/>
            <rFont val="Tahoma"/>
            <family val="2"/>
          </rPr>
          <t>34:16.92</t>
        </r>
      </text>
    </comment>
    <comment ref="K232" authorId="1">
      <text>
        <r>
          <rPr>
            <b/>
            <sz val="8"/>
            <rFont val="Tahoma"/>
            <family val="2"/>
          </rPr>
          <t>04:27.76</t>
        </r>
      </text>
    </comment>
    <comment ref="K242" authorId="0">
      <text>
        <r>
          <rPr>
            <b/>
            <sz val="8"/>
            <rFont val="Tahoma"/>
            <family val="2"/>
          </rPr>
          <t>09:38.11</t>
        </r>
        <r>
          <rPr>
            <sz val="8"/>
            <rFont val="Tahoma"/>
            <family val="2"/>
          </rPr>
          <t xml:space="preserve">
</t>
        </r>
      </text>
    </comment>
    <comment ref="K255" authorId="0">
      <text>
        <r>
          <rPr>
            <b/>
            <sz val="8"/>
            <rFont val="Tahoma"/>
            <family val="2"/>
          </rPr>
          <t>33:32.24</t>
        </r>
        <r>
          <rPr>
            <sz val="8"/>
            <rFont val="Tahoma"/>
            <family val="2"/>
          </rPr>
          <t xml:space="preserve">
</t>
        </r>
      </text>
    </comment>
    <comment ref="M1" authorId="0">
      <text>
        <r>
          <rPr>
            <b/>
            <sz val="8"/>
            <rFont val="Tahoma"/>
            <family val="2"/>
          </rPr>
          <t>Chriske:</t>
        </r>
        <r>
          <rPr>
            <sz val="8"/>
            <rFont val="Tahoma"/>
            <family val="2"/>
          </rPr>
          <t xml:space="preserve">
W = wegwedstrijd
W = pistewedstrijd
W = crosswedstrijd
T = training lopen
H = hometrainer
F = fietsen
Z = zwemmen
V = voetballen
S = squashen
N = tennissen</t>
        </r>
      </text>
    </comment>
  </commentList>
</comments>
</file>

<file path=xl/comments4.xml><?xml version="1.0" encoding="utf-8"?>
<comments xmlns="http://schemas.openxmlformats.org/spreadsheetml/2006/main">
  <authors>
    <author>Chriske</author>
    <author>Chris Wouters</author>
  </authors>
  <commentList>
    <comment ref="B1" authorId="0">
      <text>
        <r>
          <rPr>
            <b/>
            <sz val="8"/>
            <rFont val="Tahoma"/>
            <family val="2"/>
          </rPr>
          <t>Chriske:</t>
        </r>
        <r>
          <rPr>
            <sz val="8"/>
            <rFont val="Tahoma"/>
            <family val="2"/>
          </rPr>
          <t xml:space="preserve">
datum</t>
        </r>
      </text>
    </comment>
    <comment ref="C1" authorId="0">
      <text>
        <r>
          <rPr>
            <b/>
            <sz val="8"/>
            <rFont val="Tahoma"/>
            <family val="2"/>
          </rPr>
          <t>Chriske:</t>
        </r>
        <r>
          <rPr>
            <sz val="8"/>
            <rFont val="Tahoma"/>
            <family val="2"/>
          </rPr>
          <t xml:space="preserve">
starttijdstip in uur en minuten</t>
        </r>
      </text>
    </comment>
    <comment ref="E1" authorId="0">
      <text>
        <r>
          <rPr>
            <b/>
            <sz val="8"/>
            <rFont val="Tahoma"/>
            <family val="2"/>
          </rPr>
          <t>Chriske:</t>
        </r>
        <r>
          <rPr>
            <sz val="8"/>
            <rFont val="Tahoma"/>
            <family val="2"/>
          </rPr>
          <t xml:space="preserve">
aantal km gelopen tot 2 cijfers na de komma</t>
        </r>
      </text>
    </comment>
    <comment ref="F1" authorId="0">
      <text>
        <r>
          <rPr>
            <b/>
            <sz val="8"/>
            <rFont val="Tahoma"/>
            <family val="2"/>
          </rPr>
          <t>Chriske:</t>
        </r>
        <r>
          <rPr>
            <sz val="8"/>
            <rFont val="Tahoma"/>
            <family val="2"/>
          </rPr>
          <t xml:space="preserve">
gelopen tijd in uur, minuten en seconden</t>
        </r>
      </text>
    </comment>
    <comment ref="G1" authorId="0">
      <text>
        <r>
          <rPr>
            <b/>
            <sz val="8"/>
            <rFont val="Tahoma"/>
            <family val="2"/>
          </rPr>
          <t>Chriske:</t>
        </r>
        <r>
          <rPr>
            <sz val="8"/>
            <rFont val="Tahoma"/>
            <family val="2"/>
          </rPr>
          <t xml:space="preserve">
in kilometers per uur</t>
        </r>
      </text>
    </comment>
    <comment ref="D1" authorId="0">
      <text>
        <r>
          <rPr>
            <b/>
            <sz val="8"/>
            <rFont val="Tahoma"/>
            <family val="2"/>
          </rPr>
          <t>Chriske:</t>
        </r>
        <r>
          <rPr>
            <sz val="8"/>
            <rFont val="Tahoma"/>
            <family val="2"/>
          </rPr>
          <t xml:space="preserve">
omschrijving van het gelopen parcour of van de gelopen wedstrijd</t>
        </r>
      </text>
    </comment>
    <comment ref="H1" authorId="0">
      <text>
        <r>
          <rPr>
            <b/>
            <sz val="8"/>
            <rFont val="Tahoma"/>
            <family val="2"/>
          </rPr>
          <t>Chriske:</t>
        </r>
        <r>
          <rPr>
            <sz val="8"/>
            <rFont val="Tahoma"/>
            <family val="2"/>
          </rPr>
          <t xml:space="preserve">
gemiddelde tijd gelopen per kilometer in minuten en seconden</t>
        </r>
      </text>
    </comment>
    <comment ref="I1" authorId="0">
      <text>
        <r>
          <rPr>
            <b/>
            <sz val="8"/>
            <rFont val="Tahoma"/>
            <family val="2"/>
          </rPr>
          <t xml:space="preserve">Chriske:
</t>
        </r>
        <r>
          <rPr>
            <sz val="8"/>
            <rFont val="Tahoma"/>
            <family val="2"/>
          </rPr>
          <t>plaats algemeen klassement</t>
        </r>
      </text>
    </comment>
    <comment ref="J1" authorId="0">
      <text>
        <r>
          <rPr>
            <b/>
            <sz val="8"/>
            <rFont val="Tahoma"/>
            <family val="2"/>
          </rPr>
          <t>Chriske:</t>
        </r>
        <r>
          <rPr>
            <sz val="8"/>
            <rFont val="Tahoma"/>
            <family val="2"/>
          </rPr>
          <t xml:space="preserve">
aantal deelnemers algemeen klassement</t>
        </r>
      </text>
    </comment>
    <comment ref="K1" authorId="0">
      <text>
        <r>
          <rPr>
            <b/>
            <sz val="8"/>
            <rFont val="Tahoma"/>
            <family val="2"/>
          </rPr>
          <t>Chriske:</t>
        </r>
        <r>
          <rPr>
            <sz val="8"/>
            <rFont val="Tahoma"/>
            <family val="2"/>
          </rPr>
          <t xml:space="preserve">
soort categorie, bv. H35-39, D-35, H+50, D35-45, ...</t>
        </r>
      </text>
    </comment>
    <comment ref="L1" authorId="0">
      <text>
        <r>
          <rPr>
            <b/>
            <sz val="8"/>
            <rFont val="Tahoma"/>
            <family val="2"/>
          </rPr>
          <t xml:space="preserve">Chriske:
</t>
        </r>
        <r>
          <rPr>
            <sz val="8"/>
            <rFont val="Tahoma"/>
            <family val="2"/>
          </rPr>
          <t>plaats in deze categorie</t>
        </r>
      </text>
    </comment>
    <comment ref="M1" authorId="0">
      <text>
        <r>
          <rPr>
            <b/>
            <sz val="8"/>
            <rFont val="Tahoma"/>
            <family val="2"/>
          </rPr>
          <t xml:space="preserve">Chriske:
</t>
        </r>
        <r>
          <rPr>
            <sz val="8"/>
            <rFont val="Tahoma"/>
            <family val="2"/>
          </rPr>
          <t>aantal deelnemers in deze categorie</t>
        </r>
      </text>
    </comment>
    <comment ref="Z1" authorId="0">
      <text>
        <r>
          <rPr>
            <b/>
            <sz val="8"/>
            <rFont val="Tahoma"/>
            <family val="2"/>
          </rPr>
          <t>Chriske:</t>
        </r>
        <r>
          <rPr>
            <sz val="8"/>
            <rFont val="Tahoma"/>
            <family val="2"/>
          </rPr>
          <t xml:space="preserve">
prijs in euro van voorinschrijving</t>
        </r>
      </text>
    </comment>
    <comment ref="AA1" authorId="0">
      <text>
        <r>
          <rPr>
            <b/>
            <sz val="8"/>
            <rFont val="Tahoma"/>
            <family val="2"/>
          </rPr>
          <t>Chriske:</t>
        </r>
        <r>
          <rPr>
            <sz val="8"/>
            <rFont val="Tahoma"/>
            <family val="2"/>
          </rPr>
          <t xml:space="preserve">
prijs in euro van daginschrijving</t>
        </r>
      </text>
    </comment>
    <comment ref="AB1" authorId="0">
      <text>
        <r>
          <rPr>
            <b/>
            <sz val="8"/>
            <rFont val="Tahoma"/>
            <family val="2"/>
          </rPr>
          <t>Chriske:</t>
        </r>
        <r>
          <rPr>
            <sz val="8"/>
            <rFont val="Tahoma"/>
            <family val="2"/>
          </rPr>
          <t xml:space="preserve">
bedrag in euro betaald voor deelname</t>
        </r>
      </text>
    </comment>
    <comment ref="N1" authorId="1">
      <text>
        <r>
          <rPr>
            <b/>
            <sz val="8"/>
            <rFont val="Tahoma"/>
            <family val="2"/>
          </rPr>
          <t>Demarsin
Joggingcriterium</t>
        </r>
      </text>
    </comment>
    <comment ref="O1" authorId="1">
      <text>
        <r>
          <rPr>
            <b/>
            <sz val="8"/>
            <rFont val="Tahoma"/>
            <family val="2"/>
          </rPr>
          <t>Roba Criterium</t>
        </r>
        <r>
          <rPr>
            <sz val="8"/>
            <rFont val="Tahoma"/>
            <family val="2"/>
          </rPr>
          <t xml:space="preserve">
</t>
        </r>
      </text>
    </comment>
    <comment ref="P1" authorId="1">
      <text>
        <r>
          <rPr>
            <b/>
            <sz val="8"/>
            <rFont val="Tahoma"/>
            <family val="2"/>
          </rPr>
          <t>Haspengouw
Challenge</t>
        </r>
      </text>
    </comment>
    <comment ref="Q1" authorId="1">
      <text>
        <r>
          <rPr>
            <b/>
            <sz val="8"/>
            <rFont val="Tahoma"/>
            <family val="2"/>
          </rPr>
          <t>Watermolencup</t>
        </r>
        <r>
          <rPr>
            <sz val="8"/>
            <rFont val="Tahoma"/>
            <family val="2"/>
          </rPr>
          <t xml:space="preserve">
</t>
        </r>
      </text>
    </comment>
    <comment ref="R1" authorId="1">
      <text>
        <r>
          <rPr>
            <b/>
            <sz val="8"/>
            <rFont val="Tahoma"/>
            <family val="2"/>
          </rPr>
          <t>Aarschots
Joggingcriterium</t>
        </r>
      </text>
    </comment>
    <comment ref="U1" authorId="0">
      <text>
        <r>
          <rPr>
            <sz val="8"/>
            <rFont val="Tahoma"/>
            <family val="2"/>
          </rPr>
          <t xml:space="preserve">Joggingscriterium
KWB Antwerpen
</t>
        </r>
      </text>
    </comment>
    <comment ref="S1" authorId="0">
      <text>
        <r>
          <rPr>
            <sz val="8"/>
            <rFont val="Tahoma"/>
            <family val="2"/>
          </rPr>
          <t>Westels
Joggingscriterium</t>
        </r>
      </text>
    </comment>
    <comment ref="Y1" authorId="0">
      <text>
        <r>
          <rPr>
            <sz val="8"/>
            <rFont val="Tahoma"/>
            <family val="2"/>
          </rPr>
          <t>Challenge Jogging
Hesbignon</t>
        </r>
      </text>
    </comment>
    <comment ref="W1" authorId="0">
      <text>
        <r>
          <rPr>
            <sz val="8"/>
            <rFont val="Tahoma"/>
            <family val="2"/>
          </rPr>
          <t>Herselts Jogging Criterium</t>
        </r>
      </text>
    </comment>
    <comment ref="T1" authorId="0">
      <text>
        <r>
          <rPr>
            <sz val="8"/>
            <rFont val="Tahoma"/>
            <family val="2"/>
          </rPr>
          <t>Goovaerts Criterium</t>
        </r>
      </text>
    </comment>
    <comment ref="X1" authorId="1">
      <text>
        <r>
          <rPr>
            <sz val="8"/>
            <rFont val="Tahoma"/>
            <family val="2"/>
          </rPr>
          <t>De Noordloper</t>
        </r>
      </text>
    </comment>
  </commentList>
</comments>
</file>

<file path=xl/comments5.xml><?xml version="1.0" encoding="utf-8"?>
<comments xmlns="http://schemas.openxmlformats.org/spreadsheetml/2006/main">
  <authors>
    <author>Chris Wouters</author>
    <author>Chriske</author>
  </authors>
  <commentList>
    <comment ref="A2" authorId="0">
      <text>
        <r>
          <rPr>
            <sz val="8"/>
            <rFont val="Tahoma"/>
            <family val="2"/>
          </rPr>
          <t>uniek nummer toegekend aan elk paar schoenen, dit nummer moet je gebruiken in het logboek</t>
        </r>
      </text>
    </comment>
    <comment ref="B2" authorId="0">
      <text>
        <r>
          <rPr>
            <sz val="8"/>
            <rFont val="Tahoma"/>
            <family val="2"/>
          </rPr>
          <t>het merk van schoenen (Nike, Adidas, Asics, Reebok, …)</t>
        </r>
      </text>
    </comment>
    <comment ref="C2" authorId="1">
      <text>
        <r>
          <rPr>
            <sz val="8"/>
            <rFont val="Tahoma"/>
            <family val="2"/>
          </rPr>
          <t>Type van schoen</t>
        </r>
      </text>
    </comment>
    <comment ref="D2" authorId="1">
      <text>
        <r>
          <rPr>
            <sz val="8"/>
            <rFont val="Tahoma"/>
            <family val="2"/>
          </rPr>
          <t>Maat van de schoen</t>
        </r>
      </text>
    </comment>
    <comment ref="E2" authorId="1">
      <text>
        <r>
          <rPr>
            <sz val="8"/>
            <rFont val="Tahoma"/>
            <family val="2"/>
          </rPr>
          <t>Kleur of ander kenmerk van de schoen, dit om een verschil te maken met een schoen van hetzelfde merk en type.</t>
        </r>
      </text>
    </comment>
    <comment ref="F2" authorId="1">
      <text>
        <r>
          <rPr>
            <sz val="8"/>
            <rFont val="Tahoma"/>
            <family val="2"/>
          </rPr>
          <t>Aankoopdatum van de schoen</t>
        </r>
      </text>
    </comment>
    <comment ref="G2" authorId="1">
      <text>
        <r>
          <rPr>
            <sz val="8"/>
            <rFont val="Tahoma"/>
            <family val="2"/>
          </rPr>
          <t>Prijs van de schoen</t>
        </r>
      </text>
    </comment>
    <comment ref="H2" authorId="1">
      <text>
        <r>
          <rPr>
            <sz val="8"/>
            <rFont val="Tahoma"/>
            <family val="2"/>
          </rPr>
          <t>Plaats waar de schoen is aangekocht.</t>
        </r>
      </text>
    </comment>
    <comment ref="I2" authorId="1">
      <text>
        <r>
          <rPr>
            <sz val="8"/>
            <rFont val="Tahoma"/>
            <family val="2"/>
          </rPr>
          <t>Aantal kilometers gelopen met deze schoen, gegevens worden gehaald uit tabblad LOGBOEK</t>
        </r>
      </text>
    </comment>
    <comment ref="J2" authorId="1">
      <text>
        <r>
          <rPr>
            <sz val="8"/>
            <rFont val="Tahoma"/>
            <family val="2"/>
          </rPr>
          <t xml:space="preserve">Aantal kilometers gelopen met deze schoen de voorbije jaren, dit moet </t>
        </r>
        <r>
          <rPr>
            <b/>
            <sz val="8"/>
            <rFont val="Tahoma"/>
            <family val="2"/>
          </rPr>
          <t>MANUEEL</t>
        </r>
        <r>
          <rPr>
            <sz val="8"/>
            <rFont val="Tahoma"/>
            <family val="2"/>
          </rPr>
          <t xml:space="preserve"> ingebracht worden.</t>
        </r>
      </text>
    </comment>
    <comment ref="K2" authorId="1">
      <text>
        <r>
          <rPr>
            <sz val="8"/>
            <rFont val="Tahoma"/>
            <family val="2"/>
          </rPr>
          <t>Totaal aantal kilometers gelopen met deze schoen, is de som van de kilometers van de vorige jaren en van dit jaar</t>
        </r>
      </text>
    </comment>
    <comment ref="A20" authorId="0">
      <text>
        <r>
          <rPr>
            <sz val="8"/>
            <rFont val="Tahoma"/>
            <family val="2"/>
          </rPr>
          <t>uniek nummer toegekend aan elk paar schoenen, dit nummer moet je gebruiken in het logboek</t>
        </r>
      </text>
    </comment>
    <comment ref="B20" authorId="0">
      <text>
        <r>
          <rPr>
            <sz val="8"/>
            <rFont val="Tahoma"/>
            <family val="2"/>
          </rPr>
          <t>het merk van schoenen (Nike, Adidas, Asics, Reebok, …)</t>
        </r>
      </text>
    </comment>
    <comment ref="C20" authorId="1">
      <text>
        <r>
          <rPr>
            <sz val="8"/>
            <rFont val="Tahoma"/>
            <family val="2"/>
          </rPr>
          <t>Type van schoen</t>
        </r>
      </text>
    </comment>
    <comment ref="D20" authorId="1">
      <text>
        <r>
          <rPr>
            <sz val="8"/>
            <rFont val="Tahoma"/>
            <family val="2"/>
          </rPr>
          <t>Maat van de schoen</t>
        </r>
      </text>
    </comment>
    <comment ref="E20" authorId="1">
      <text>
        <r>
          <rPr>
            <sz val="8"/>
            <rFont val="Tahoma"/>
            <family val="2"/>
          </rPr>
          <t>Kleur of ander kenmerk van de schoen, dit om een verschil te maken met een schoen van hetzelfde merk en type.</t>
        </r>
      </text>
    </comment>
    <comment ref="F20" authorId="1">
      <text>
        <r>
          <rPr>
            <sz val="8"/>
            <rFont val="Tahoma"/>
            <family val="2"/>
          </rPr>
          <t>Aankoopdatum van de schoen</t>
        </r>
      </text>
    </comment>
    <comment ref="G20" authorId="1">
      <text>
        <r>
          <rPr>
            <sz val="8"/>
            <rFont val="Tahoma"/>
            <family val="2"/>
          </rPr>
          <t>Prijs van de schoen</t>
        </r>
      </text>
    </comment>
    <comment ref="H20" authorId="1">
      <text>
        <r>
          <rPr>
            <sz val="8"/>
            <rFont val="Tahoma"/>
            <family val="2"/>
          </rPr>
          <t>Plaats waar de schoen is aangekocht.</t>
        </r>
      </text>
    </comment>
    <comment ref="I20" authorId="1">
      <text>
        <r>
          <rPr>
            <sz val="8"/>
            <rFont val="Tahoma"/>
            <family val="2"/>
          </rPr>
          <t>Aantal kilometers gelopen met deze schoen, gegevens worden gehaald uit tabblad LOGBOEK</t>
        </r>
      </text>
    </comment>
    <comment ref="J20" authorId="1">
      <text>
        <r>
          <rPr>
            <sz val="8"/>
            <rFont val="Tahoma"/>
            <family val="2"/>
          </rPr>
          <t xml:space="preserve">Aantal kilometers gelopen met deze schoen de voorbije jaren, dit moet </t>
        </r>
        <r>
          <rPr>
            <b/>
            <sz val="8"/>
            <rFont val="Tahoma"/>
            <family val="2"/>
          </rPr>
          <t>MANUEEL</t>
        </r>
        <r>
          <rPr>
            <sz val="8"/>
            <rFont val="Tahoma"/>
            <family val="2"/>
          </rPr>
          <t xml:space="preserve"> ingebracht worden.</t>
        </r>
      </text>
    </comment>
    <comment ref="K20" authorId="1">
      <text>
        <r>
          <rPr>
            <sz val="8"/>
            <rFont val="Tahoma"/>
            <family val="2"/>
          </rPr>
          <t>Totaal aantal kilometers gelopen met deze schoen, is de som van de kilometers van de vorige jaren en van dit jaar</t>
        </r>
      </text>
    </comment>
  </commentList>
</comments>
</file>

<file path=xl/comments6.xml><?xml version="1.0" encoding="utf-8"?>
<comments xmlns="http://schemas.openxmlformats.org/spreadsheetml/2006/main">
  <authors>
    <author>Chriske</author>
  </authors>
  <commentList>
    <comment ref="E4" authorId="0">
      <text>
        <r>
          <rPr>
            <b/>
            <sz val="8"/>
            <rFont val="Tahoma"/>
            <family val="2"/>
          </rPr>
          <t>Chriske:</t>
        </r>
        <r>
          <rPr>
            <sz val="8"/>
            <rFont val="Tahoma"/>
            <family val="2"/>
          </rPr>
          <t xml:space="preserve">
aantal rustdagen</t>
        </r>
      </text>
    </comment>
    <comment ref="L4" authorId="0">
      <text>
        <r>
          <rPr>
            <b/>
            <sz val="8"/>
            <rFont val="Tahoma"/>
            <family val="2"/>
          </rPr>
          <t>Chriske:</t>
        </r>
        <r>
          <rPr>
            <sz val="8"/>
            <rFont val="Tahoma"/>
            <family val="2"/>
          </rPr>
          <t xml:space="preserve">
aantal wedstrijden gelopen, aan de hand van het type W in tabblad "logboek"</t>
        </r>
      </text>
    </comment>
    <comment ref="M4" authorId="0">
      <text>
        <r>
          <rPr>
            <b/>
            <sz val="8"/>
            <rFont val="Tahoma"/>
            <family val="2"/>
          </rPr>
          <t>Chriske:</t>
        </r>
        <r>
          <rPr>
            <sz val="8"/>
            <rFont val="Tahoma"/>
            <family val="2"/>
          </rPr>
          <t xml:space="preserve">
aantal wedstrijdkilometers gelopen, aan de hand van het type W in tabblad "logboek"</t>
        </r>
      </text>
    </comment>
    <comment ref="J4" authorId="0">
      <text>
        <r>
          <rPr>
            <b/>
            <sz val="8"/>
            <rFont val="Tahoma"/>
            <family val="2"/>
          </rPr>
          <t>Chriske:</t>
        </r>
        <r>
          <rPr>
            <sz val="8"/>
            <rFont val="Tahoma"/>
            <family val="2"/>
          </rPr>
          <t xml:space="preserve">
aantal trainingskilometers gelopen, aan de hand van het type T in tabblad "logboek"</t>
        </r>
      </text>
    </comment>
    <comment ref="I4" authorId="0">
      <text>
        <r>
          <rPr>
            <b/>
            <sz val="8"/>
            <rFont val="Tahoma"/>
            <family val="2"/>
          </rPr>
          <t>Chriske:</t>
        </r>
        <r>
          <rPr>
            <sz val="8"/>
            <rFont val="Tahoma"/>
            <family val="2"/>
          </rPr>
          <t xml:space="preserve">
aantal trainingen gelopen, aan de hand van het type W in tabblad "logboek"</t>
        </r>
      </text>
    </comment>
    <comment ref="G4" authorId="0">
      <text>
        <r>
          <rPr>
            <b/>
            <sz val="8"/>
            <rFont val="Tahoma"/>
            <family val="2"/>
          </rPr>
          <t>Chriske:</t>
        </r>
        <r>
          <rPr>
            <sz val="8"/>
            <rFont val="Tahoma"/>
            <family val="2"/>
          </rPr>
          <t xml:space="preserve">
aantal kilometers gelopen ingevuld in tabblad "logboek"</t>
        </r>
      </text>
    </comment>
    <comment ref="F4" authorId="0">
      <text>
        <r>
          <rPr>
            <b/>
            <sz val="8"/>
            <rFont val="Tahoma"/>
            <family val="2"/>
          </rPr>
          <t>Chriske:</t>
        </r>
        <r>
          <rPr>
            <sz val="8"/>
            <rFont val="Tahoma"/>
            <family val="2"/>
          </rPr>
          <t xml:space="preserve">
aantal keren gelopen aan de hand van tabblad "logboek"</t>
        </r>
      </text>
    </comment>
    <comment ref="F1" authorId="0">
      <text>
        <r>
          <rPr>
            <b/>
            <sz val="8"/>
            <rFont val="Tahoma"/>
            <family val="2"/>
          </rPr>
          <t>Chriske:</t>
        </r>
        <r>
          <rPr>
            <sz val="8"/>
            <rFont val="Tahoma"/>
            <family val="2"/>
          </rPr>
          <t xml:space="preserve">
aantal keren gelopen aan de hand van tabblad "logboek"</t>
        </r>
      </text>
    </comment>
    <comment ref="G1" authorId="0">
      <text>
        <r>
          <rPr>
            <b/>
            <sz val="8"/>
            <rFont val="Tahoma"/>
            <family val="2"/>
          </rPr>
          <t>Chriske:</t>
        </r>
        <r>
          <rPr>
            <sz val="8"/>
            <rFont val="Tahoma"/>
            <family val="2"/>
          </rPr>
          <t xml:space="preserve">
aantal kilometers gelopen ingevuld in tabblad "logboek"</t>
        </r>
      </text>
    </comment>
    <comment ref="I1" authorId="0">
      <text>
        <r>
          <rPr>
            <b/>
            <sz val="8"/>
            <rFont val="Tahoma"/>
            <family val="2"/>
          </rPr>
          <t>Chriske:</t>
        </r>
        <r>
          <rPr>
            <sz val="8"/>
            <rFont val="Tahoma"/>
            <family val="2"/>
          </rPr>
          <t xml:space="preserve">
aantal trainingen gelopen, aan de hand van het type W in tabblad "logboek"</t>
        </r>
      </text>
    </comment>
    <comment ref="J1" authorId="0">
      <text>
        <r>
          <rPr>
            <b/>
            <sz val="8"/>
            <rFont val="Tahoma"/>
            <family val="2"/>
          </rPr>
          <t>Chriske:</t>
        </r>
        <r>
          <rPr>
            <sz val="8"/>
            <rFont val="Tahoma"/>
            <family val="2"/>
          </rPr>
          <t xml:space="preserve">
aantal trainingskilometers gelopen, aan de hand van het type T in tabblad "logboek"</t>
        </r>
      </text>
    </comment>
    <comment ref="L1" authorId="0">
      <text>
        <r>
          <rPr>
            <b/>
            <sz val="8"/>
            <rFont val="Tahoma"/>
            <family val="2"/>
          </rPr>
          <t>Chriske:</t>
        </r>
        <r>
          <rPr>
            <sz val="8"/>
            <rFont val="Tahoma"/>
            <family val="2"/>
          </rPr>
          <t xml:space="preserve">
aantal wedstrijden gelopen, aan de hand van het type W in tabblad "logboek"</t>
        </r>
      </text>
    </comment>
    <comment ref="M1" authorId="0">
      <text>
        <r>
          <rPr>
            <b/>
            <sz val="8"/>
            <rFont val="Tahoma"/>
            <family val="2"/>
          </rPr>
          <t>Chriske:</t>
        </r>
        <r>
          <rPr>
            <sz val="8"/>
            <rFont val="Tahoma"/>
            <family val="2"/>
          </rPr>
          <t xml:space="preserve">
aantal wedstrijdkilometers gelopen, aan de hand van het type W in tabblad "logboek"</t>
        </r>
      </text>
    </comment>
    <comment ref="E1" authorId="0">
      <text>
        <r>
          <rPr>
            <b/>
            <sz val="8"/>
            <rFont val="Tahoma"/>
            <family val="2"/>
          </rPr>
          <t>Chriske:</t>
        </r>
        <r>
          <rPr>
            <sz val="8"/>
            <rFont val="Tahoma"/>
            <family val="2"/>
          </rPr>
          <t xml:space="preserve">
aantal rustdagen</t>
        </r>
      </text>
    </comment>
    <comment ref="E19" authorId="0">
      <text>
        <r>
          <rPr>
            <b/>
            <sz val="8"/>
            <rFont val="Tahoma"/>
            <family val="2"/>
          </rPr>
          <t>Chriske:</t>
        </r>
        <r>
          <rPr>
            <sz val="8"/>
            <rFont val="Tahoma"/>
            <family val="2"/>
          </rPr>
          <t xml:space="preserve">
aantal rustdagen</t>
        </r>
      </text>
    </comment>
    <comment ref="A17" authorId="0">
      <text>
        <r>
          <rPr>
            <b/>
            <sz val="8"/>
            <rFont val="Tahoma"/>
            <family val="2"/>
          </rPr>
          <t>Chriske:</t>
        </r>
        <r>
          <rPr>
            <sz val="8"/>
            <rFont val="Tahoma"/>
            <family val="2"/>
          </rPr>
          <t xml:space="preserve">
gemiddeld per maand</t>
        </r>
      </text>
    </comment>
    <comment ref="A73" authorId="0">
      <text>
        <r>
          <rPr>
            <b/>
            <sz val="8"/>
            <rFont val="Tahoma"/>
            <family val="2"/>
          </rPr>
          <t>Chriske:</t>
        </r>
        <r>
          <rPr>
            <sz val="8"/>
            <rFont val="Tahoma"/>
            <family val="2"/>
          </rPr>
          <t xml:space="preserve">
gemiddeld per week</t>
        </r>
      </text>
    </comment>
    <comment ref="X1" authorId="0">
      <text>
        <r>
          <rPr>
            <b/>
            <sz val="8"/>
            <rFont val="Tahoma"/>
            <family val="2"/>
          </rPr>
          <t>Chriske:</t>
        </r>
        <r>
          <rPr>
            <sz val="8"/>
            <rFont val="Tahoma"/>
            <family val="2"/>
          </rPr>
          <t xml:space="preserve">
aantal wedstrijden gelopen, aan de hand van het type W in tabblad "logboek"</t>
        </r>
      </text>
    </comment>
    <comment ref="Y1" authorId="0">
      <text>
        <r>
          <rPr>
            <b/>
            <sz val="8"/>
            <rFont val="Tahoma"/>
            <family val="2"/>
          </rPr>
          <t>Chriske:</t>
        </r>
        <r>
          <rPr>
            <sz val="8"/>
            <rFont val="Tahoma"/>
            <family val="2"/>
          </rPr>
          <t xml:space="preserve">
aantal wedstrijdkilometers gelopen, aan de hand van het type W in tabblad "logboek"</t>
        </r>
      </text>
    </comment>
    <comment ref="X4" authorId="0">
      <text>
        <r>
          <rPr>
            <b/>
            <sz val="8"/>
            <rFont val="Tahoma"/>
            <family val="2"/>
          </rPr>
          <t>Chriske:</t>
        </r>
        <r>
          <rPr>
            <sz val="8"/>
            <rFont val="Tahoma"/>
            <family val="2"/>
          </rPr>
          <t xml:space="preserve">
aantal wedstrijden gelopen, aan de hand van het type W in tabblad "logboek"</t>
        </r>
      </text>
    </comment>
    <comment ref="Y4" authorId="0">
      <text>
        <r>
          <rPr>
            <b/>
            <sz val="8"/>
            <rFont val="Tahoma"/>
            <family val="2"/>
          </rPr>
          <t>Chriske:</t>
        </r>
        <r>
          <rPr>
            <sz val="8"/>
            <rFont val="Tahoma"/>
            <family val="2"/>
          </rPr>
          <t xml:space="preserve">
aantal wedstrijdkilometers gelopen, aan de hand van het type W in tabblad "logboek"</t>
        </r>
      </text>
    </comment>
    <comment ref="O1" authorId="0">
      <text>
        <r>
          <rPr>
            <b/>
            <sz val="8"/>
            <rFont val="Tahoma"/>
            <family val="2"/>
          </rPr>
          <t>Chriske:</t>
        </r>
        <r>
          <rPr>
            <sz val="8"/>
            <rFont val="Tahoma"/>
            <family val="2"/>
          </rPr>
          <t xml:space="preserve">
aantal wedstrijden gelopen, aan de hand van het type W in tabblad "logboek"</t>
        </r>
      </text>
    </comment>
    <comment ref="P1" authorId="0">
      <text>
        <r>
          <rPr>
            <b/>
            <sz val="8"/>
            <rFont val="Tahoma"/>
            <family val="2"/>
          </rPr>
          <t>Chriske:</t>
        </r>
        <r>
          <rPr>
            <sz val="8"/>
            <rFont val="Tahoma"/>
            <family val="2"/>
          </rPr>
          <t xml:space="preserve">
aantal wedstrijdkilometers gelopen, aan de hand van het type W in tabblad "logboek"</t>
        </r>
      </text>
    </comment>
    <comment ref="O4" authorId="0">
      <text>
        <r>
          <rPr>
            <b/>
            <sz val="8"/>
            <rFont val="Tahoma"/>
            <family val="2"/>
          </rPr>
          <t>Chriske:</t>
        </r>
        <r>
          <rPr>
            <sz val="8"/>
            <rFont val="Tahoma"/>
            <family val="2"/>
          </rPr>
          <t xml:space="preserve">
aantal wedstrijden gelopen, aan de hand van het type W in tabblad "logboek"</t>
        </r>
      </text>
    </comment>
    <comment ref="P4" authorId="0">
      <text>
        <r>
          <rPr>
            <b/>
            <sz val="8"/>
            <rFont val="Tahoma"/>
            <family val="2"/>
          </rPr>
          <t>Chriske:</t>
        </r>
        <r>
          <rPr>
            <sz val="8"/>
            <rFont val="Tahoma"/>
            <family val="2"/>
          </rPr>
          <t xml:space="preserve">
aantal wedstrijdkilometers gelopen, aan de hand van het type W in tabblad "logboek"</t>
        </r>
      </text>
    </comment>
    <comment ref="R1" authorId="0">
      <text>
        <r>
          <rPr>
            <b/>
            <sz val="8"/>
            <rFont val="Tahoma"/>
            <family val="2"/>
          </rPr>
          <t>Chriske:</t>
        </r>
        <r>
          <rPr>
            <sz val="8"/>
            <rFont val="Tahoma"/>
            <family val="2"/>
          </rPr>
          <t xml:space="preserve">
aantal wedstrijden gelopen, aan de hand van het type W in tabblad "logboek"</t>
        </r>
      </text>
    </comment>
    <comment ref="S1" authorId="0">
      <text>
        <r>
          <rPr>
            <b/>
            <sz val="8"/>
            <rFont val="Tahoma"/>
            <family val="2"/>
          </rPr>
          <t>Chriske:</t>
        </r>
        <r>
          <rPr>
            <sz val="8"/>
            <rFont val="Tahoma"/>
            <family val="2"/>
          </rPr>
          <t xml:space="preserve">
aantal wedstrijdkilometers gelopen, aan de hand van het type W in tabblad "logboek"</t>
        </r>
      </text>
    </comment>
    <comment ref="R4" authorId="0">
      <text>
        <r>
          <rPr>
            <b/>
            <sz val="8"/>
            <rFont val="Tahoma"/>
            <family val="2"/>
          </rPr>
          <t>Chriske:</t>
        </r>
        <r>
          <rPr>
            <sz val="8"/>
            <rFont val="Tahoma"/>
            <family val="2"/>
          </rPr>
          <t xml:space="preserve">
aantal wedstrijden gelopen, aan de hand van het type W in tabblad "logboek"</t>
        </r>
      </text>
    </comment>
    <comment ref="S4" authorId="0">
      <text>
        <r>
          <rPr>
            <b/>
            <sz val="8"/>
            <rFont val="Tahoma"/>
            <family val="2"/>
          </rPr>
          <t>Chriske:</t>
        </r>
        <r>
          <rPr>
            <sz val="8"/>
            <rFont val="Tahoma"/>
            <family val="2"/>
          </rPr>
          <t xml:space="preserve">
aantal wedstrijdkilometers gelopen, aan de hand van het type W in tabblad "logboek"</t>
        </r>
      </text>
    </comment>
    <comment ref="U1" authorId="0">
      <text>
        <r>
          <rPr>
            <b/>
            <sz val="8"/>
            <rFont val="Tahoma"/>
            <family val="2"/>
          </rPr>
          <t>Chriske:</t>
        </r>
        <r>
          <rPr>
            <sz val="8"/>
            <rFont val="Tahoma"/>
            <family val="2"/>
          </rPr>
          <t xml:space="preserve">
aantal wedstrijden gelopen, aan de hand van het type W in tabblad "logboek"</t>
        </r>
      </text>
    </comment>
    <comment ref="V1" authorId="0">
      <text>
        <r>
          <rPr>
            <b/>
            <sz val="8"/>
            <rFont val="Tahoma"/>
            <family val="2"/>
          </rPr>
          <t>Chriske:</t>
        </r>
        <r>
          <rPr>
            <sz val="8"/>
            <rFont val="Tahoma"/>
            <family val="2"/>
          </rPr>
          <t xml:space="preserve">
aantal wedstrijdkilometers gelopen, aan de hand van het type W in tabblad "logboek"</t>
        </r>
      </text>
    </comment>
    <comment ref="U4" authorId="0">
      <text>
        <r>
          <rPr>
            <b/>
            <sz val="8"/>
            <rFont val="Tahoma"/>
            <family val="2"/>
          </rPr>
          <t>Chriske:</t>
        </r>
        <r>
          <rPr>
            <sz val="8"/>
            <rFont val="Tahoma"/>
            <family val="2"/>
          </rPr>
          <t xml:space="preserve">
aantal wedstrijden gelopen, aan de hand van het type W in tabblad "logboek"</t>
        </r>
      </text>
    </comment>
    <comment ref="V4" authorId="0">
      <text>
        <r>
          <rPr>
            <b/>
            <sz val="8"/>
            <rFont val="Tahoma"/>
            <family val="2"/>
          </rPr>
          <t>Chriske:</t>
        </r>
        <r>
          <rPr>
            <sz val="8"/>
            <rFont val="Tahoma"/>
            <family val="2"/>
          </rPr>
          <t xml:space="preserve">
aantal wedstrijdkilometers gelopen, aan de hand van het type W in tabblad "logboek"</t>
        </r>
      </text>
    </comment>
    <comment ref="F19" authorId="0">
      <text>
        <r>
          <rPr>
            <b/>
            <sz val="8"/>
            <rFont val="Tahoma"/>
            <family val="2"/>
          </rPr>
          <t>Chriske:</t>
        </r>
        <r>
          <rPr>
            <sz val="8"/>
            <rFont val="Tahoma"/>
            <family val="2"/>
          </rPr>
          <t xml:space="preserve">
aantal keren gelopen aan de hand van tabblad "logboek"</t>
        </r>
      </text>
    </comment>
    <comment ref="G19" authorId="0">
      <text>
        <r>
          <rPr>
            <b/>
            <sz val="8"/>
            <rFont val="Tahoma"/>
            <family val="2"/>
          </rPr>
          <t>Chriske:</t>
        </r>
        <r>
          <rPr>
            <sz val="8"/>
            <rFont val="Tahoma"/>
            <family val="2"/>
          </rPr>
          <t xml:space="preserve">
aantal kilometers gelopen ingevuld in tabblad "logboek"</t>
        </r>
      </text>
    </comment>
    <comment ref="I19" authorId="0">
      <text>
        <r>
          <rPr>
            <b/>
            <sz val="8"/>
            <rFont val="Tahoma"/>
            <family val="2"/>
          </rPr>
          <t>Chriske:</t>
        </r>
        <r>
          <rPr>
            <sz val="8"/>
            <rFont val="Tahoma"/>
            <family val="2"/>
          </rPr>
          <t xml:space="preserve">
aantal trainingen gelopen, aan de hand van het type W in tabblad "logboek"</t>
        </r>
      </text>
    </comment>
    <comment ref="J19" authorId="0">
      <text>
        <r>
          <rPr>
            <b/>
            <sz val="8"/>
            <rFont val="Tahoma"/>
            <family val="2"/>
          </rPr>
          <t>Chriske:</t>
        </r>
        <r>
          <rPr>
            <sz val="8"/>
            <rFont val="Tahoma"/>
            <family val="2"/>
          </rPr>
          <t xml:space="preserve">
aantal trainingskilometers gelopen, aan de hand van het type T in tabblad "logboek"</t>
        </r>
      </text>
    </comment>
    <comment ref="L19" authorId="0">
      <text>
        <r>
          <rPr>
            <b/>
            <sz val="8"/>
            <rFont val="Tahoma"/>
            <family val="2"/>
          </rPr>
          <t>Chriske:</t>
        </r>
        <r>
          <rPr>
            <sz val="8"/>
            <rFont val="Tahoma"/>
            <family val="2"/>
          </rPr>
          <t xml:space="preserve">
aantal wedstrijden gelopen, aan de hand van het type W in tabblad "logboek"</t>
        </r>
      </text>
    </comment>
    <comment ref="M19" authorId="0">
      <text>
        <r>
          <rPr>
            <b/>
            <sz val="8"/>
            <rFont val="Tahoma"/>
            <family val="2"/>
          </rPr>
          <t>Chriske:</t>
        </r>
        <r>
          <rPr>
            <sz val="8"/>
            <rFont val="Tahoma"/>
            <family val="2"/>
          </rPr>
          <t xml:space="preserve">
aantal wedstrijdkilometers gelopen, aan de hand van het type W in tabblad "logboek"</t>
        </r>
      </text>
    </comment>
    <comment ref="O19" authorId="0">
      <text>
        <r>
          <rPr>
            <b/>
            <sz val="8"/>
            <rFont val="Tahoma"/>
            <family val="2"/>
          </rPr>
          <t>Chriske:</t>
        </r>
        <r>
          <rPr>
            <sz val="8"/>
            <rFont val="Tahoma"/>
            <family val="2"/>
          </rPr>
          <t xml:space="preserve">
aantal wedstrijden gelopen, aan de hand van het type W in tabblad "logboek"</t>
        </r>
      </text>
    </comment>
    <comment ref="P19" authorId="0">
      <text>
        <r>
          <rPr>
            <b/>
            <sz val="8"/>
            <rFont val="Tahoma"/>
            <family val="2"/>
          </rPr>
          <t>Chriske:</t>
        </r>
        <r>
          <rPr>
            <sz val="8"/>
            <rFont val="Tahoma"/>
            <family val="2"/>
          </rPr>
          <t xml:space="preserve">
aantal wedstrijdkilometers gelopen, aan de hand van het type W in tabblad "logboek"</t>
        </r>
      </text>
    </comment>
    <comment ref="R19" authorId="0">
      <text>
        <r>
          <rPr>
            <b/>
            <sz val="8"/>
            <rFont val="Tahoma"/>
            <family val="2"/>
          </rPr>
          <t>Chriske:</t>
        </r>
        <r>
          <rPr>
            <sz val="8"/>
            <rFont val="Tahoma"/>
            <family val="2"/>
          </rPr>
          <t xml:space="preserve">
aantal wedstrijden gelopen, aan de hand van het type W in tabblad "logboek"</t>
        </r>
      </text>
    </comment>
    <comment ref="S19" authorId="0">
      <text>
        <r>
          <rPr>
            <b/>
            <sz val="8"/>
            <rFont val="Tahoma"/>
            <family val="2"/>
          </rPr>
          <t>Chriske:</t>
        </r>
        <r>
          <rPr>
            <sz val="8"/>
            <rFont val="Tahoma"/>
            <family val="2"/>
          </rPr>
          <t xml:space="preserve">
aantal wedstrijdkilometers gelopen, aan de hand van het type W in tabblad "logboek"</t>
        </r>
      </text>
    </comment>
    <comment ref="U19" authorId="0">
      <text>
        <r>
          <rPr>
            <sz val="8"/>
            <rFont val="Tahoma"/>
            <family val="2"/>
          </rPr>
          <t>aantal wedstrijden gelopen, aan de hand van het type W in tabblad "logboek"</t>
        </r>
      </text>
    </comment>
    <comment ref="V19" authorId="0">
      <text>
        <r>
          <rPr>
            <sz val="8"/>
            <rFont val="Tahoma"/>
            <family val="2"/>
          </rPr>
          <t>aantal wedstrijdkilometers gelopen, aan de hand van het type W in tabblad "logboek"</t>
        </r>
      </text>
    </comment>
    <comment ref="X19" authorId="0">
      <text>
        <r>
          <rPr>
            <b/>
            <sz val="8"/>
            <rFont val="Tahoma"/>
            <family val="2"/>
          </rPr>
          <t>Chriske:</t>
        </r>
        <r>
          <rPr>
            <sz val="8"/>
            <rFont val="Tahoma"/>
            <family val="2"/>
          </rPr>
          <t xml:space="preserve">
aantal wedstrijden gelopen, aan de hand van het type W in tabblad "logboek"</t>
        </r>
      </text>
    </comment>
    <comment ref="Y19" authorId="0">
      <text>
        <r>
          <rPr>
            <b/>
            <sz val="8"/>
            <rFont val="Tahoma"/>
            <family val="2"/>
          </rPr>
          <t>Chriske:</t>
        </r>
        <r>
          <rPr>
            <sz val="8"/>
            <rFont val="Tahoma"/>
            <family val="2"/>
          </rPr>
          <t xml:space="preserve">
aantal wedstrijdkilometers gelopen, aan de hand van het type W in tabblad "logboek"</t>
        </r>
      </text>
    </comment>
  </commentList>
</comments>
</file>

<file path=xl/sharedStrings.xml><?xml version="1.0" encoding="utf-8"?>
<sst xmlns="http://schemas.openxmlformats.org/spreadsheetml/2006/main" count="254" uniqueCount="184">
  <si>
    <t>Januari</t>
  </si>
  <si>
    <t>Februari</t>
  </si>
  <si>
    <t>Maart</t>
  </si>
  <si>
    <t>April</t>
  </si>
  <si>
    <t>Mei</t>
  </si>
  <si>
    <t>Juni</t>
  </si>
  <si>
    <t>Juli</t>
  </si>
  <si>
    <t>Augustus</t>
  </si>
  <si>
    <t>September</t>
  </si>
  <si>
    <t>Oktober</t>
  </si>
  <si>
    <t>November</t>
  </si>
  <si>
    <t>December</t>
  </si>
  <si>
    <t># T</t>
  </si>
  <si>
    <t># W</t>
  </si>
  <si>
    <t>parcour / wedstrijd</t>
  </si>
  <si>
    <t># R</t>
  </si>
  <si>
    <t>Voornaam</t>
  </si>
  <si>
    <t>Achternaam</t>
  </si>
  <si>
    <t>Straat</t>
  </si>
  <si>
    <t>Huisnummer</t>
  </si>
  <si>
    <t>Bus</t>
  </si>
  <si>
    <t>Postcode</t>
  </si>
  <si>
    <t>Gemeente</t>
  </si>
  <si>
    <t>Lengte</t>
  </si>
  <si>
    <t>ìî</t>
  </si>
  <si>
    <t>°C</t>
  </si>
  <si>
    <t>kg</t>
  </si>
  <si>
    <t>#</t>
  </si>
  <si>
    <t>datum</t>
  </si>
  <si>
    <t>tijd/km</t>
  </si>
  <si>
    <t>tijd</t>
  </si>
  <si>
    <t>km</t>
  </si>
  <si>
    <t>snelheid</t>
  </si>
  <si>
    <t>BPM</t>
  </si>
  <si>
    <t>MAX</t>
  </si>
  <si>
    <t>tijdstip</t>
  </si>
  <si>
    <t>Geboortedatum</t>
  </si>
  <si>
    <t>BMI</t>
  </si>
  <si>
    <t>cat</t>
  </si>
  <si>
    <t>pla/cat.</t>
  </si>
  <si>
    <t>pla/alg.</t>
  </si>
  <si>
    <t># cat.</t>
  </si>
  <si>
    <t># alg.</t>
  </si>
  <si>
    <t>betaald</t>
  </si>
  <si>
    <t>Emailadres</t>
  </si>
  <si>
    <t>voorinsch</t>
  </si>
  <si>
    <t>daginsch</t>
  </si>
  <si>
    <t>week</t>
  </si>
  <si>
    <t>Gemiddeld</t>
  </si>
  <si>
    <t># F</t>
  </si>
  <si>
    <t>jaar</t>
  </si>
  <si>
    <t># L</t>
  </si>
  <si>
    <t># km L</t>
  </si>
  <si>
    <t># u L</t>
  </si>
  <si>
    <t># C</t>
  </si>
  <si>
    <t># u C</t>
  </si>
  <si>
    <t># P</t>
  </si>
  <si>
    <t># u P</t>
  </si>
  <si>
    <t># u T</t>
  </si>
  <si>
    <t># u W</t>
  </si>
  <si>
    <t># H</t>
  </si>
  <si>
    <t># u H</t>
  </si>
  <si>
    <t>Wk</t>
  </si>
  <si>
    <t>dag</t>
  </si>
  <si>
    <t>mnd</t>
  </si>
  <si>
    <t>Lft</t>
  </si>
  <si>
    <t># u F</t>
  </si>
  <si>
    <t># km T</t>
  </si>
  <si>
    <t># km W</t>
  </si>
  <si>
    <t># km C</t>
  </si>
  <si>
    <t># km P</t>
  </si>
  <si>
    <t># km H</t>
  </si>
  <si>
    <t># km F</t>
  </si>
  <si>
    <t>km/h</t>
  </si>
  <si>
    <t>windkracht</t>
  </si>
  <si>
    <t>benaming</t>
  </si>
  <si>
    <t>stil</t>
  </si>
  <si>
    <t>zwak</t>
  </si>
  <si>
    <t>matig</t>
  </si>
  <si>
    <t>vrij krachtig</t>
  </si>
  <si>
    <t>krachtig</t>
  </si>
  <si>
    <t>hard</t>
  </si>
  <si>
    <t>stormachtig</t>
  </si>
  <si>
    <t>storm</t>
  </si>
  <si>
    <t>zware storm</t>
  </si>
  <si>
    <t>zeer zware storm</t>
  </si>
  <si>
    <t>orkaan</t>
  </si>
  <si>
    <t>0-1</t>
  </si>
  <si>
    <t>1-5</t>
  </si>
  <si>
    <t>6-11</t>
  </si>
  <si>
    <t>12-19</t>
  </si>
  <si>
    <t>20-28</t>
  </si>
  <si>
    <t>29-38</t>
  </si>
  <si>
    <t>39-49</t>
  </si>
  <si>
    <t>50-61</t>
  </si>
  <si>
    <t>62-74</t>
  </si>
  <si>
    <t>75-88</t>
  </si>
  <si>
    <t>89-102</t>
  </si>
  <si>
    <t>103-117</t>
  </si>
  <si>
    <t>&gt;117</t>
  </si>
  <si>
    <t>Snelheden voor interval trainingen</t>
  </si>
  <si>
    <t>m</t>
  </si>
  <si>
    <t>verslag</t>
  </si>
  <si>
    <t>DEM</t>
  </si>
  <si>
    <t>uitslag</t>
  </si>
  <si>
    <t>foto</t>
  </si>
  <si>
    <t>ROBA</t>
  </si>
  <si>
    <t>H.C.</t>
  </si>
  <si>
    <t>WMC</t>
  </si>
  <si>
    <t>AJC</t>
  </si>
  <si>
    <t>type</t>
  </si>
  <si>
    <t>KWB-A</t>
  </si>
  <si>
    <t>WJC</t>
  </si>
  <si>
    <t>CJH</t>
  </si>
  <si>
    <t>Merk</t>
  </si>
  <si>
    <t>Nr</t>
  </si>
  <si>
    <t>Type</t>
  </si>
  <si>
    <t>Prijs</t>
  </si>
  <si>
    <t>Datum</t>
  </si>
  <si>
    <t>Waar</t>
  </si>
  <si>
    <t>Maat</t>
  </si>
  <si>
    <t>Kleur</t>
  </si>
  <si>
    <t>SCHOEN</t>
  </si>
  <si>
    <t># km vorige jaren</t>
  </si>
  <si>
    <t># km tot</t>
  </si>
  <si>
    <t>KWB</t>
  </si>
  <si>
    <t>HJC</t>
  </si>
  <si>
    <t>GoC</t>
  </si>
  <si>
    <t>NL</t>
  </si>
  <si>
    <t>S1</t>
  </si>
  <si>
    <t>SPIKES</t>
  </si>
  <si>
    <t>om de leeftijd te bepalen</t>
  </si>
  <si>
    <t>om uw BMI te bepalen</t>
  </si>
  <si>
    <t>LOOPSCHOENEN</t>
  </si>
  <si>
    <t># km 2010</t>
  </si>
  <si>
    <t>L1</t>
  </si>
  <si>
    <t>L2</t>
  </si>
  <si>
    <t>L3</t>
  </si>
  <si>
    <t>L4</t>
  </si>
  <si>
    <t>L5</t>
  </si>
  <si>
    <t>L6</t>
  </si>
  <si>
    <t>L7</t>
  </si>
  <si>
    <t>L8</t>
  </si>
  <si>
    <t>L9</t>
  </si>
  <si>
    <t>L10</t>
  </si>
  <si>
    <t>L11</t>
  </si>
  <si>
    <t>L12</t>
  </si>
  <si>
    <t>L13</t>
  </si>
  <si>
    <t>L14</t>
  </si>
  <si>
    <t>L15</t>
  </si>
  <si>
    <t>S2</t>
  </si>
  <si>
    <t>S3</t>
  </si>
  <si>
    <t>S4</t>
  </si>
  <si>
    <t>S5</t>
  </si>
  <si>
    <t>S6</t>
  </si>
  <si>
    <t>S7</t>
  </si>
  <si>
    <t>S8</t>
  </si>
  <si>
    <t>S9</t>
  </si>
  <si>
    <t>S10</t>
  </si>
  <si>
    <t>W</t>
  </si>
  <si>
    <t>M</t>
  </si>
  <si>
    <t>Loperslogboek</t>
  </si>
  <si>
    <r>
      <t>In het tabblad "</t>
    </r>
    <r>
      <rPr>
        <b/>
        <sz val="10"/>
        <rFont val="Arial"/>
        <family val="2"/>
      </rPr>
      <t>STATISTIEKEN</t>
    </r>
    <r>
      <rPr>
        <sz val="10"/>
        <rFont val="Arial"/>
        <family val="0"/>
      </rPr>
      <t>" zie je dan het aantal kilometers dat je gelopen hebt per jaar, per maand en per week. Deze worden automatisch berekend.</t>
    </r>
  </si>
  <si>
    <r>
      <t>In de tabbbladen "</t>
    </r>
    <r>
      <rPr>
        <b/>
        <sz val="10"/>
        <rFont val="Arial"/>
        <family val="2"/>
      </rPr>
      <t>KM PER WK</t>
    </r>
    <r>
      <rPr>
        <sz val="10"/>
        <rFont val="Arial"/>
        <family val="0"/>
      </rPr>
      <t>" en "</t>
    </r>
    <r>
      <rPr>
        <b/>
        <sz val="10"/>
        <rFont val="Arial"/>
        <family val="2"/>
      </rPr>
      <t>KM PER MND</t>
    </r>
    <r>
      <rPr>
        <sz val="10"/>
        <rFont val="Arial"/>
        <family val="0"/>
      </rPr>
      <t>" zie je de grafieken van het aantal kilometers gelopen per week en per maand.</t>
    </r>
  </si>
  <si>
    <t>CON</t>
  </si>
  <si>
    <r>
      <t xml:space="preserve">De waardes voor </t>
    </r>
    <r>
      <rPr>
        <i/>
        <sz val="10"/>
        <rFont val="Arial"/>
        <family val="2"/>
      </rPr>
      <t>conditie</t>
    </r>
    <r>
      <rPr>
        <sz val="10"/>
        <rFont val="Arial"/>
        <family val="0"/>
      </rPr>
      <t xml:space="preserve"> moet je met elkaar vergelijken zodat je kan zien of uw conditie verbeterd.</t>
    </r>
  </si>
  <si>
    <t>Indien je de waarden voor uw conditie (CON) wil kennen moet je BPM (hardslag) invullen.</t>
  </si>
  <si>
    <r>
      <t>In tabblad "</t>
    </r>
    <r>
      <rPr>
        <b/>
        <sz val="10"/>
        <rFont val="Arial"/>
        <family val="2"/>
      </rPr>
      <t>SCHOEN</t>
    </r>
    <r>
      <rPr>
        <sz val="10"/>
        <rFont val="Arial"/>
        <family val="0"/>
      </rPr>
      <t>" kan je kiezen tussen gewone loopschoen (L1, L2, …) en spikes (S1, S2, …).</t>
    </r>
  </si>
  <si>
    <t>Het aantal kilometers van 2010 gelopen met deze schoen wordt automatisch berekend indien je schoen invult op tabblad "LOGBOEK 2010".</t>
  </si>
  <si>
    <t>PERSOONLIJKE INFO</t>
  </si>
  <si>
    <r>
      <t xml:space="preserve">Het loperslogboek is aangemaakt door Chris Wouters, is te downloaden op </t>
    </r>
    <r>
      <rPr>
        <b/>
        <sz val="10"/>
        <rFont val="Arial"/>
        <family val="2"/>
      </rPr>
      <t>www.wouters-smeets.be</t>
    </r>
    <r>
      <rPr>
        <sz val="10"/>
        <rFont val="Arial"/>
        <family val="0"/>
      </rPr>
      <t xml:space="preserve"> en kan vrij door iedereen gebruikt worden.</t>
    </r>
  </si>
  <si>
    <r>
      <t xml:space="preserve">Suggesties en opmerking zijn steeds welkom bij </t>
    </r>
    <r>
      <rPr>
        <b/>
        <sz val="10"/>
        <rFont val="Arial"/>
        <family val="2"/>
      </rPr>
      <t>chris@wouters-smeets.be</t>
    </r>
  </si>
  <si>
    <r>
      <t>In het tabblad "</t>
    </r>
    <r>
      <rPr>
        <b/>
        <sz val="10"/>
        <rFont val="Arial"/>
        <family val="2"/>
      </rPr>
      <t>INFO</t>
    </r>
    <r>
      <rPr>
        <sz val="10"/>
        <rFont val="Arial"/>
        <family val="0"/>
      </rPr>
      <t>" kan je uw persoonlijke gegevens invullen. De geboortedatum wordt gebruikt voor het berekenen van uw leeftijd (zie tabblad "LOGBOEK 2010"), uw BMI en uw maximale hartslag.</t>
    </r>
  </si>
  <si>
    <t>Uw geboortedatum en uw lengte worden gebruikt voor het berekenen van uw leeftijd (zie tabblad "LOGBOEK 2010"), uw BMI en uw maximale hartslag (MAX) en uw conditie (CON).</t>
  </si>
  <si>
    <r>
      <t xml:space="preserve">Type kan zijn : </t>
    </r>
    <r>
      <rPr>
        <b/>
        <sz val="10"/>
        <color indexed="10"/>
        <rFont val="Arial"/>
        <family val="2"/>
      </rPr>
      <t>T</t>
    </r>
    <r>
      <rPr>
        <sz val="10"/>
        <rFont val="Arial"/>
        <family val="0"/>
      </rPr>
      <t xml:space="preserve"> (training), </t>
    </r>
    <r>
      <rPr>
        <b/>
        <sz val="10"/>
        <color indexed="10"/>
        <rFont val="Arial"/>
        <family val="2"/>
      </rPr>
      <t>W</t>
    </r>
    <r>
      <rPr>
        <sz val="10"/>
        <rFont val="Arial"/>
        <family val="0"/>
      </rPr>
      <t xml:space="preserve"> (wedstrijd), </t>
    </r>
    <r>
      <rPr>
        <b/>
        <sz val="10"/>
        <color indexed="10"/>
        <rFont val="Arial"/>
        <family val="2"/>
      </rPr>
      <t>C</t>
    </r>
    <r>
      <rPr>
        <sz val="10"/>
        <rFont val="Arial"/>
        <family val="0"/>
      </rPr>
      <t xml:space="preserve"> (cross/veldloop), </t>
    </r>
    <r>
      <rPr>
        <b/>
        <sz val="10"/>
        <color indexed="10"/>
        <rFont val="Arial"/>
        <family val="2"/>
      </rPr>
      <t>P</t>
    </r>
    <r>
      <rPr>
        <sz val="10"/>
        <rFont val="Arial"/>
        <family val="0"/>
      </rPr>
      <t xml:space="preserve"> (pistewedstrijd), </t>
    </r>
    <r>
      <rPr>
        <b/>
        <sz val="10"/>
        <color indexed="10"/>
        <rFont val="Arial"/>
        <family val="2"/>
      </rPr>
      <t>H</t>
    </r>
    <r>
      <rPr>
        <sz val="10"/>
        <rFont val="Arial"/>
        <family val="0"/>
      </rPr>
      <t xml:space="preserve"> (hometrainer), </t>
    </r>
    <r>
      <rPr>
        <b/>
        <sz val="10"/>
        <color indexed="10"/>
        <rFont val="Arial"/>
        <family val="2"/>
      </rPr>
      <t>F</t>
    </r>
    <r>
      <rPr>
        <sz val="10"/>
        <rFont val="Arial"/>
        <family val="0"/>
      </rPr>
      <t xml:space="preserve"> (fiets).</t>
    </r>
  </si>
  <si>
    <t>Je kan ook een ander type ingeven (bv. Z van zwemmen, S van squashen), maar hiervan worden geen statistieken bijgehouden.</t>
  </si>
  <si>
    <r>
      <t xml:space="preserve">Bij het ingeven van type W, C of P veranderd automatisch de cel van kolom </t>
    </r>
    <r>
      <rPr>
        <i/>
        <sz val="10"/>
        <rFont val="Arial"/>
        <family val="2"/>
      </rPr>
      <t>parcour / wedstrijd</t>
    </r>
    <r>
      <rPr>
        <sz val="10"/>
        <rFont val="Arial"/>
        <family val="0"/>
      </rPr>
      <t xml:space="preserve"> van kleur.</t>
    </r>
  </si>
  <si>
    <t>Daarnaast kan je ook nog het paar schoenen meegeven, zodat je kan opvolgen hoeveel kilometers je al hebt gelopen per paar schoenen. Hiervoor dien je het tabblad "SCHOEN" aan te vullen.</t>
  </si>
  <si>
    <t>Ook kan je het aantal kilometers die je gelopen hebt met deze schoen de vorige jaren invullen, deze vormen dan samen met de gelopen kilometers van 2010 het totaal aantal kilometers voor deze schoen.</t>
  </si>
  <si>
    <t>Je kan hier de datum van aankoop, de prijs, het merk en het type schoen invullen.</t>
  </si>
  <si>
    <r>
      <t>In het tabblad "</t>
    </r>
    <r>
      <rPr>
        <b/>
        <sz val="10"/>
        <rFont val="Arial"/>
        <family val="2"/>
      </rPr>
      <t>LOGBOEK 2010</t>
    </r>
    <r>
      <rPr>
        <sz val="10"/>
        <rFont val="Arial"/>
        <family val="0"/>
      </rPr>
      <t>" kan je de hoeveelheid kilometers met tijd, type en omschrijving ingeven die je gelopen hebt op een bepaalde datum.</t>
    </r>
  </si>
  <si>
    <t>Alsook het tijdstip en de weersomstandigheden (temperatuur, luchtvochtigheid, windsnelheid) kan je hier invullen.</t>
  </si>
  <si>
    <t>Het tijdstip moet je ingeven in het formaat u:mm:ss (of uur:minuten:seconden, bv 0:17:34)</t>
  </si>
  <si>
    <t>De condite wordt automatishc berekend aan de hand van de snelheid, gemiddelde hardslag en leeftijd (= geboortedatum invullen in tabblad "INFO").</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</si>
</sst>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_-* #,##0.00\ [$€]_-;\-* #,##0.00\ [$€]_-;_-* &quot;-&quot;??\ [$€]_-;_-@_-"/>
    <numFmt numFmtId="173" formatCode="_-* #,##0.00\ _B_F_-;\-* #,##0.00\ _B_F_-;_-* &quot;-&quot;??\ _B_F_-;_-@_-"/>
    <numFmt numFmtId="174" formatCode="_-* #,##0\ _B_F_-;\-* #,##0\ _B_F_-;_-* &quot;-&quot;\ _B_F_-;_-@_-"/>
    <numFmt numFmtId="175" formatCode="_-* #,##0.00\ &quot;BF&quot;_-;\-* #,##0.00\ &quot;BF&quot;_-;_-* &quot;-&quot;??\ &quot;BF&quot;_-;_-@_-"/>
    <numFmt numFmtId="176" formatCode="_-* #,##0\ &quot;BF&quot;_-;\-* #,##0\ &quot;BF&quot;_-;_-* &quot;-&quot;\ &quot;BF&quot;_-;_-@_-"/>
    <numFmt numFmtId="177" formatCode="0.0"/>
    <numFmt numFmtId="178" formatCode="ddd\ dd/mm/yyyy"/>
    <numFmt numFmtId="179" formatCode="&quot;Ja&quot;;&quot;Ja&quot;;&quot;Nee&quot;"/>
    <numFmt numFmtId="180" formatCode="&quot;Waar&quot;;&quot;Waar&quot;;&quot;Niet waar&quot;"/>
    <numFmt numFmtId="181" formatCode="&quot;Aan&quot;;&quot;Aan&quot;;&quot;Uit&quot;"/>
    <numFmt numFmtId="182" formatCode="[$€-2]\ #.##000_);[Red]\([$€-2]\ #.##000\)"/>
    <numFmt numFmtId="183" formatCode="[$-813]dddd\ d\ mmmm\ yyyy"/>
    <numFmt numFmtId="184" formatCode="h:mm;@"/>
    <numFmt numFmtId="185" formatCode="#,##0.0\ &quot;€&quot;"/>
    <numFmt numFmtId="186" formatCode="[$-F400]h:mm:ss\ AM/PM"/>
    <numFmt numFmtId="187" formatCode="\h\:mm:ss"/>
    <numFmt numFmtId="188" formatCode="0\ &quot;km/h&quot;"/>
    <numFmt numFmtId="189" formatCode="[$-809]dd\ mmmm\ yyyy"/>
    <numFmt numFmtId="190" formatCode="[$€-2]\ #,##0;[Red]\-[$€-2]\ #,##0"/>
    <numFmt numFmtId="191" formatCode="&quot;€&quot;\ #,##0.0"/>
    <numFmt numFmtId="192" formatCode="[$€-2]\ #,##0.0;[Red]\-[$€-2]\ #,##0.0"/>
    <numFmt numFmtId="193" formatCode="&quot;€&quot;\ #,##0.00"/>
    <numFmt numFmtId="194" formatCode="[$-F800]dddd\,\ mmmm\ dd\,\ yyyy"/>
    <numFmt numFmtId="195" formatCode="dddd\ dd/mm/yyyy"/>
    <numFmt numFmtId="196" formatCode="dddd\ dd/mm/yyyy\ hh:mm"/>
    <numFmt numFmtId="197" formatCode="ddd\ dd/mm/yyyy\ hh:mm"/>
    <numFmt numFmtId="198" formatCode="h:mm:ss;@"/>
    <numFmt numFmtId="199" formatCode="0.000"/>
    <numFmt numFmtId="200" formatCode="hh:mm;@"/>
    <numFmt numFmtId="201" formatCode="h:mm:ss.00"/>
    <numFmt numFmtId="202" formatCode="dd/mm/yyyy"/>
  </numFmts>
  <fonts count="32">
    <font>
      <sz val="10"/>
      <name val="Arial"/>
      <family val="0"/>
    </font>
    <font>
      <sz val="8"/>
      <name val="Arial"/>
      <family val="2"/>
    </font>
    <font>
      <u val="single"/>
      <sz val="10"/>
      <color indexed="20"/>
      <name val="Arial"/>
      <family val="2"/>
    </font>
    <font>
      <u val="single"/>
      <sz val="10"/>
      <color indexed="12"/>
      <name val="Arial"/>
      <family val="2"/>
    </font>
    <font>
      <sz val="10"/>
      <name val="Wingdings"/>
      <family val="0"/>
    </font>
    <font>
      <sz val="8"/>
      <name val="Tahoma"/>
      <family val="2"/>
    </font>
    <font>
      <b/>
      <sz val="8"/>
      <name val="Tahoma"/>
      <family val="2"/>
    </font>
    <font>
      <b/>
      <sz val="10"/>
      <name val="Arial"/>
      <family val="2"/>
    </font>
    <font>
      <sz val="9"/>
      <color indexed="8"/>
      <name val="Verdana"/>
      <family val="2"/>
    </font>
    <font>
      <sz val="9"/>
      <color indexed="9"/>
      <name val="Verdana"/>
      <family val="2"/>
    </font>
    <font>
      <sz val="9"/>
      <color indexed="20"/>
      <name val="Verdana"/>
      <family val="2"/>
    </font>
    <font>
      <b/>
      <sz val="9"/>
      <color indexed="52"/>
      <name val="Verdana"/>
      <family val="2"/>
    </font>
    <font>
      <b/>
      <sz val="9"/>
      <color indexed="9"/>
      <name val="Verdana"/>
      <family val="2"/>
    </font>
    <font>
      <i/>
      <sz val="9"/>
      <color indexed="23"/>
      <name val="Verdana"/>
      <family val="2"/>
    </font>
    <font>
      <sz val="9"/>
      <color indexed="17"/>
      <name val="Verdana"/>
      <family val="2"/>
    </font>
    <font>
      <b/>
      <sz val="15"/>
      <color indexed="56"/>
      <name val="Verdana"/>
      <family val="2"/>
    </font>
    <font>
      <b/>
      <sz val="13"/>
      <color indexed="56"/>
      <name val="Verdana"/>
      <family val="2"/>
    </font>
    <font>
      <b/>
      <sz val="11"/>
      <color indexed="56"/>
      <name val="Verdana"/>
      <family val="2"/>
    </font>
    <font>
      <sz val="9"/>
      <color indexed="62"/>
      <name val="Verdana"/>
      <family val="2"/>
    </font>
    <font>
      <sz val="9"/>
      <color indexed="52"/>
      <name val="Verdana"/>
      <family val="2"/>
    </font>
    <font>
      <sz val="9"/>
      <color indexed="60"/>
      <name val="Verdana"/>
      <family val="2"/>
    </font>
    <font>
      <b/>
      <sz val="9"/>
      <color indexed="63"/>
      <name val="Verdana"/>
      <family val="2"/>
    </font>
    <font>
      <b/>
      <sz val="18"/>
      <color indexed="56"/>
      <name val="Cambria"/>
      <family val="2"/>
    </font>
    <font>
      <b/>
      <sz val="9"/>
      <color indexed="8"/>
      <name val="Verdana"/>
      <family val="2"/>
    </font>
    <font>
      <sz val="9"/>
      <color indexed="10"/>
      <name val="Verdana"/>
      <family val="2"/>
    </font>
    <font>
      <sz val="10"/>
      <color indexed="8"/>
      <name val="Arial"/>
      <family val="0"/>
    </font>
    <font>
      <sz val="8.45"/>
      <color indexed="8"/>
      <name val="Arial"/>
      <family val="0"/>
    </font>
    <font>
      <b/>
      <sz val="10"/>
      <color indexed="8"/>
      <name val="Arial"/>
      <family val="0"/>
    </font>
    <font>
      <b/>
      <sz val="10"/>
      <color indexed="10"/>
      <name val="Arial"/>
      <family val="2"/>
    </font>
    <font>
      <i/>
      <sz val="10"/>
      <name val="Arial"/>
      <family val="2"/>
    </font>
    <font>
      <b/>
      <u val="single"/>
      <sz val="10"/>
      <name val="Arial"/>
      <family val="2"/>
    </font>
    <font>
      <b/>
      <sz val="8"/>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
      <patternFill patternType="solid">
        <fgColor indexed="48"/>
        <bgColor indexed="64"/>
      </patternFill>
    </fill>
    <fill>
      <patternFill patternType="solid">
        <fgColor indexed="41"/>
        <bgColor indexed="64"/>
      </patternFill>
    </fill>
    <fill>
      <patternFill patternType="solid">
        <fgColor indexed="5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color indexed="63"/>
      </bottom>
    </border>
    <border>
      <left style="thin"/>
      <right style="medium"/>
      <top>
        <color indexed="63"/>
      </top>
      <bottom style="medium"/>
    </border>
    <border>
      <left style="thin"/>
      <right style="medium"/>
      <top style="medium"/>
      <bottom>
        <color indexed="63"/>
      </bottom>
    </border>
  </borders>
  <cellStyleXfs count="1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407">
    <xf numFmtId="0" fontId="0" fillId="0" borderId="0" xfId="0" applyAlignment="1">
      <alignment/>
    </xf>
    <xf numFmtId="0" fontId="0" fillId="0" borderId="0" xfId="0" applyBorder="1" applyAlignment="1" applyProtection="1">
      <alignment horizontal="center"/>
      <protection locked="0"/>
    </xf>
    <xf numFmtId="184" fontId="0" fillId="0" borderId="0" xfId="0" applyNumberFormat="1" applyBorder="1" applyAlignment="1" applyProtection="1">
      <alignment horizontal="center"/>
      <protection locked="0"/>
    </xf>
    <xf numFmtId="0" fontId="0" fillId="0" borderId="0" xfId="0" applyAlignment="1" applyProtection="1">
      <alignment wrapText="1"/>
      <protection locked="0"/>
    </xf>
    <xf numFmtId="0" fontId="0" fillId="0" borderId="0" xfId="0" applyBorder="1" applyAlignment="1" applyProtection="1">
      <alignment/>
      <protection locked="0"/>
    </xf>
    <xf numFmtId="178" fontId="0" fillId="3" borderId="0" xfId="0" applyNumberFormat="1" applyFill="1" applyBorder="1" applyAlignment="1" applyProtection="1">
      <alignment horizontal="right"/>
      <protection locked="0"/>
    </xf>
    <xf numFmtId="184" fontId="0" fillId="3" borderId="0" xfId="0" applyNumberFormat="1" applyFill="1" applyBorder="1" applyAlignment="1" applyProtection="1">
      <alignment horizontal="center"/>
      <protection locked="0"/>
    </xf>
    <xf numFmtId="2" fontId="0" fillId="0" borderId="0" xfId="0" applyNumberFormat="1" applyBorder="1" applyAlignment="1" applyProtection="1">
      <alignment horizontal="center"/>
      <protection locked="0"/>
    </xf>
    <xf numFmtId="21" fontId="0" fillId="0" borderId="0" xfId="0" applyNumberFormat="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horizontal="center"/>
      <protection locked="0"/>
    </xf>
    <xf numFmtId="1" fontId="0" fillId="0" borderId="0" xfId="0" applyNumberFormat="1" applyFill="1" applyBorder="1" applyAlignment="1" applyProtection="1">
      <alignment horizontal="center"/>
      <protection locked="0"/>
    </xf>
    <xf numFmtId="177" fontId="0" fillId="0" borderId="0" xfId="0" applyNumberFormat="1" applyFill="1" applyBorder="1" applyAlignment="1" applyProtection="1">
      <alignment horizontal="center"/>
      <protection locked="0"/>
    </xf>
    <xf numFmtId="0" fontId="0" fillId="0" borderId="0" xfId="0" applyAlignment="1" applyProtection="1">
      <alignment/>
      <protection locked="0"/>
    </xf>
    <xf numFmtId="0" fontId="0" fillId="0" borderId="0" xfId="0" applyFont="1" applyFill="1" applyBorder="1" applyAlignment="1" applyProtection="1">
      <alignment/>
      <protection locked="0"/>
    </xf>
    <xf numFmtId="184" fontId="0" fillId="24" borderId="0" xfId="0" applyNumberFormat="1" applyFill="1" applyBorder="1" applyAlignment="1" applyProtection="1">
      <alignment horizontal="center"/>
      <protection locked="0"/>
    </xf>
    <xf numFmtId="178" fontId="0" fillId="25" borderId="0" xfId="0" applyNumberFormat="1" applyFill="1" applyBorder="1" applyAlignment="1" applyProtection="1">
      <alignment horizontal="right"/>
      <protection locked="0"/>
    </xf>
    <xf numFmtId="184" fontId="0" fillId="25" borderId="0" xfId="0" applyNumberForma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78" fontId="0" fillId="17" borderId="0" xfId="0" applyNumberFormat="1" applyFill="1" applyBorder="1" applyAlignment="1" applyProtection="1">
      <alignment horizontal="right"/>
      <protection locked="0"/>
    </xf>
    <xf numFmtId="184" fontId="0" fillId="17" borderId="0" xfId="0" applyNumberFormat="1" applyFill="1" applyBorder="1" applyAlignment="1" applyProtection="1">
      <alignment horizontal="center"/>
      <protection locked="0"/>
    </xf>
    <xf numFmtId="178" fontId="0" fillId="26" borderId="0" xfId="0" applyNumberFormat="1" applyFill="1" applyBorder="1" applyAlignment="1" applyProtection="1">
      <alignment horizontal="right"/>
      <protection locked="0"/>
    </xf>
    <xf numFmtId="184" fontId="0" fillId="26" borderId="0" xfId="0" applyNumberFormat="1" applyFill="1" applyBorder="1" applyAlignment="1" applyProtection="1">
      <alignment horizontal="center"/>
      <protection locked="0"/>
    </xf>
    <xf numFmtId="178" fontId="0" fillId="20" borderId="0" xfId="0" applyNumberFormat="1" applyFill="1" applyBorder="1" applyAlignment="1" applyProtection="1">
      <alignment horizontal="right"/>
      <protection locked="0"/>
    </xf>
    <xf numFmtId="184" fontId="0" fillId="20" borderId="0" xfId="0" applyNumberFormat="1" applyFill="1" applyBorder="1" applyAlignment="1" applyProtection="1">
      <alignment horizontal="center"/>
      <protection locked="0"/>
    </xf>
    <xf numFmtId="178" fontId="0" fillId="11" borderId="0" xfId="0" applyNumberFormat="1" applyFill="1" applyBorder="1" applyAlignment="1" applyProtection="1">
      <alignment horizontal="right"/>
      <protection locked="0"/>
    </xf>
    <xf numFmtId="184" fontId="0" fillId="11" borderId="0" xfId="0" applyNumberFormat="1" applyFill="1" applyBorder="1" applyAlignment="1" applyProtection="1">
      <alignment horizontal="center"/>
      <protection locked="0"/>
    </xf>
    <xf numFmtId="178" fontId="0" fillId="10" borderId="0" xfId="0" applyNumberFormat="1" applyFill="1" applyBorder="1" applyAlignment="1" applyProtection="1">
      <alignment horizontal="right"/>
      <protection locked="0"/>
    </xf>
    <xf numFmtId="184" fontId="0" fillId="10" borderId="0" xfId="0" applyNumberFormat="1" applyFill="1" applyBorder="1" applyAlignment="1" applyProtection="1">
      <alignment horizontal="center"/>
      <protection locked="0"/>
    </xf>
    <xf numFmtId="178" fontId="0" fillId="7" borderId="0" xfId="0" applyNumberFormat="1" applyFill="1" applyBorder="1" applyAlignment="1" applyProtection="1">
      <alignment horizontal="right"/>
      <protection locked="0"/>
    </xf>
    <xf numFmtId="184" fontId="0" fillId="7" borderId="0" xfId="0" applyNumberFormat="1" applyFill="1" applyBorder="1" applyAlignment="1" applyProtection="1">
      <alignment horizontal="center"/>
      <protection locked="0"/>
    </xf>
    <xf numFmtId="178" fontId="0" fillId="27" borderId="0" xfId="0" applyNumberFormat="1" applyFill="1" applyBorder="1" applyAlignment="1" applyProtection="1">
      <alignment horizontal="right"/>
      <protection locked="0"/>
    </xf>
    <xf numFmtId="184" fontId="0" fillId="27" borderId="0" xfId="0" applyNumberFormat="1" applyFill="1" applyBorder="1" applyAlignment="1" applyProtection="1">
      <alignment horizontal="center"/>
      <protection locked="0"/>
    </xf>
    <xf numFmtId="178" fontId="0" fillId="28" borderId="0" xfId="0" applyNumberFormat="1" applyFill="1" applyBorder="1" applyAlignment="1" applyProtection="1">
      <alignment horizontal="right"/>
      <protection locked="0"/>
    </xf>
    <xf numFmtId="184" fontId="0" fillId="28" borderId="0" xfId="0" applyNumberFormat="1" applyFill="1" applyBorder="1" applyAlignment="1" applyProtection="1">
      <alignment horizontal="center"/>
      <protection locked="0"/>
    </xf>
    <xf numFmtId="178" fontId="0" fillId="19" borderId="0" xfId="0" applyNumberFormat="1" applyFill="1" applyBorder="1" applyAlignment="1" applyProtection="1">
      <alignment horizontal="right"/>
      <protection locked="0"/>
    </xf>
    <xf numFmtId="184" fontId="0" fillId="19" borderId="0" xfId="0" applyNumberFormat="1" applyFill="1" applyBorder="1" applyAlignment="1" applyProtection="1">
      <alignment horizontal="center"/>
      <protection locked="0"/>
    </xf>
    <xf numFmtId="177" fontId="0" fillId="0" borderId="0" xfId="0" applyNumberFormat="1" applyBorder="1" applyAlignment="1" applyProtection="1">
      <alignment/>
      <protection locked="0"/>
    </xf>
    <xf numFmtId="178" fontId="0" fillId="3" borderId="10" xfId="0" applyNumberFormat="1" applyFill="1" applyBorder="1" applyAlignment="1" applyProtection="1">
      <alignment horizontal="right"/>
      <protection locked="0"/>
    </xf>
    <xf numFmtId="184" fontId="0" fillId="3" borderId="10" xfId="0" applyNumberFormat="1" applyFill="1" applyBorder="1" applyAlignment="1" applyProtection="1">
      <alignment horizontal="center"/>
      <protection locked="0"/>
    </xf>
    <xf numFmtId="21" fontId="0" fillId="0" borderId="10" xfId="0" applyNumberFormat="1" applyBorder="1" applyAlignment="1" applyProtection="1">
      <alignment horizontal="center"/>
      <protection locked="0"/>
    </xf>
    <xf numFmtId="0" fontId="0" fillId="0" borderId="10" xfId="0" applyFill="1" applyBorder="1" applyAlignment="1" applyProtection="1">
      <alignment horizontal="center"/>
      <protection locked="0"/>
    </xf>
    <xf numFmtId="1" fontId="0" fillId="0" borderId="10" xfId="0" applyNumberFormat="1" applyFill="1" applyBorder="1" applyAlignment="1" applyProtection="1">
      <alignment horizontal="center"/>
      <protection locked="0"/>
    </xf>
    <xf numFmtId="177" fontId="0" fillId="0" borderId="10" xfId="0" applyNumberFormat="1" applyFill="1" applyBorder="1" applyAlignment="1" applyProtection="1">
      <alignment horizontal="center"/>
      <protection locked="0"/>
    </xf>
    <xf numFmtId="184" fontId="0" fillId="3" borderId="11" xfId="0" applyNumberFormat="1" applyFill="1" applyBorder="1" applyAlignment="1" applyProtection="1">
      <alignment horizontal="center"/>
      <protection locked="0"/>
    </xf>
    <xf numFmtId="184" fontId="0" fillId="0" borderId="10" xfId="0" applyNumberFormat="1" applyBorder="1" applyAlignment="1" applyProtection="1">
      <alignment horizontal="center"/>
      <protection locked="0"/>
    </xf>
    <xf numFmtId="21" fontId="0" fillId="8" borderId="10" xfId="0" applyNumberFormat="1" applyFill="1" applyBorder="1" applyAlignment="1" applyProtection="1">
      <alignment horizontal="center"/>
      <protection locked="0"/>
    </xf>
    <xf numFmtId="0" fontId="4" fillId="15" borderId="10" xfId="0" applyFont="1" applyFill="1" applyBorder="1" applyAlignment="1" applyProtection="1">
      <alignment horizontal="center"/>
      <protection locked="0"/>
    </xf>
    <xf numFmtId="1" fontId="0" fillId="15" borderId="10" xfId="0" applyNumberFormat="1" applyFill="1" applyBorder="1" applyAlignment="1" applyProtection="1">
      <alignment horizontal="center"/>
      <protection locked="0"/>
    </xf>
    <xf numFmtId="177" fontId="0" fillId="25" borderId="10" xfId="0" applyNumberFormat="1" applyFill="1" applyBorder="1" applyAlignment="1" applyProtection="1">
      <alignment horizontal="center"/>
      <protection locked="0"/>
    </xf>
    <xf numFmtId="2" fontId="0" fillId="0" borderId="10" xfId="0" applyNumberFormat="1" applyFill="1" applyBorder="1" applyAlignment="1" applyProtection="1">
      <alignment horizontal="center"/>
      <protection locked="0"/>
    </xf>
    <xf numFmtId="0" fontId="0" fillId="20" borderId="0" xfId="0" applyFill="1" applyBorder="1" applyAlignment="1" applyProtection="1">
      <alignment horizontal="center"/>
      <protection locked="0"/>
    </xf>
    <xf numFmtId="184" fontId="0" fillId="24" borderId="11" xfId="0" applyNumberFormat="1" applyFill="1" applyBorder="1" applyAlignment="1" applyProtection="1">
      <alignment horizontal="center"/>
      <protection locked="0"/>
    </xf>
    <xf numFmtId="2" fontId="0" fillId="20" borderId="0" xfId="0" applyNumberFormat="1" applyFill="1" applyBorder="1" applyAlignment="1" applyProtection="1">
      <alignment horizontal="center"/>
      <protection locked="0"/>
    </xf>
    <xf numFmtId="21" fontId="0" fillId="20" borderId="0" xfId="0" applyNumberFormat="1" applyFill="1" applyBorder="1" applyAlignment="1" applyProtection="1">
      <alignment horizontal="center"/>
      <protection locked="0"/>
    </xf>
    <xf numFmtId="1" fontId="0" fillId="20" borderId="0" xfId="0" applyNumberFormat="1" applyFill="1" applyBorder="1" applyAlignment="1" applyProtection="1">
      <alignment horizontal="center"/>
      <protection locked="0"/>
    </xf>
    <xf numFmtId="177" fontId="0" fillId="20" borderId="0" xfId="0" applyNumberFormat="1" applyFill="1" applyBorder="1" applyAlignment="1" applyProtection="1">
      <alignment horizontal="center"/>
      <protection locked="0"/>
    </xf>
    <xf numFmtId="2" fontId="0" fillId="20" borderId="10" xfId="0" applyNumberFormat="1" applyFill="1" applyBorder="1" applyAlignment="1" applyProtection="1">
      <alignment horizontal="center"/>
      <protection locked="0"/>
    </xf>
    <xf numFmtId="21" fontId="0" fillId="20" borderId="10" xfId="0" applyNumberFormat="1" applyFill="1" applyBorder="1" applyAlignment="1" applyProtection="1">
      <alignment horizontal="center"/>
      <protection locked="0"/>
    </xf>
    <xf numFmtId="0" fontId="0" fillId="20" borderId="10" xfId="0" applyFill="1" applyBorder="1" applyAlignment="1" applyProtection="1">
      <alignment horizontal="center"/>
      <protection locked="0"/>
    </xf>
    <xf numFmtId="1" fontId="0" fillId="20" borderId="10" xfId="0" applyNumberFormat="1" applyFill="1" applyBorder="1" applyAlignment="1" applyProtection="1">
      <alignment horizontal="center"/>
      <protection locked="0"/>
    </xf>
    <xf numFmtId="177" fontId="0" fillId="20" borderId="10" xfId="0" applyNumberFormat="1" applyFill="1" applyBorder="1" applyAlignment="1" applyProtection="1">
      <alignment horizontal="center"/>
      <protection locked="0"/>
    </xf>
    <xf numFmtId="184" fontId="0" fillId="24" borderId="10" xfId="0" applyNumberFormat="1" applyFill="1" applyBorder="1" applyAlignment="1" applyProtection="1">
      <alignment horizontal="center"/>
      <protection locked="0"/>
    </xf>
    <xf numFmtId="0" fontId="0" fillId="20" borderId="0" xfId="0" applyFont="1" applyFill="1" applyBorder="1" applyAlignment="1" applyProtection="1">
      <alignment horizontal="center"/>
      <protection locked="0"/>
    </xf>
    <xf numFmtId="0" fontId="0" fillId="20" borderId="0" xfId="0" applyFont="1" applyFill="1" applyBorder="1" applyAlignment="1" applyProtection="1">
      <alignment/>
      <protection locked="0"/>
    </xf>
    <xf numFmtId="0" fontId="0" fillId="20" borderId="11" xfId="0" applyFont="1" applyFill="1" applyBorder="1" applyAlignment="1" applyProtection="1">
      <alignment horizontal="center"/>
      <protection locked="0"/>
    </xf>
    <xf numFmtId="0" fontId="0" fillId="20" borderId="11" xfId="0" applyFont="1" applyFill="1" applyBorder="1" applyAlignment="1" applyProtection="1">
      <alignment/>
      <protection locked="0"/>
    </xf>
    <xf numFmtId="2" fontId="0" fillId="20" borderId="11" xfId="0" applyNumberFormat="1" applyFill="1" applyBorder="1" applyAlignment="1" applyProtection="1">
      <alignment horizontal="center"/>
      <protection locked="0"/>
    </xf>
    <xf numFmtId="21" fontId="0" fillId="20" borderId="11" xfId="0" applyNumberFormat="1" applyFill="1" applyBorder="1" applyAlignment="1" applyProtection="1">
      <alignment horizontal="center"/>
      <protection locked="0"/>
    </xf>
    <xf numFmtId="0" fontId="0" fillId="20" borderId="11" xfId="0" applyFill="1" applyBorder="1" applyAlignment="1" applyProtection="1">
      <alignment horizontal="center"/>
      <protection locked="0"/>
    </xf>
    <xf numFmtId="1" fontId="0" fillId="20" borderId="11" xfId="0" applyNumberFormat="1" applyFill="1" applyBorder="1" applyAlignment="1" applyProtection="1">
      <alignment horizontal="center"/>
      <protection locked="0"/>
    </xf>
    <xf numFmtId="177" fontId="0" fillId="20" borderId="11" xfId="0" applyNumberFormat="1" applyFill="1" applyBorder="1" applyAlignment="1" applyProtection="1">
      <alignment horizontal="center"/>
      <protection locked="0"/>
    </xf>
    <xf numFmtId="0" fontId="0" fillId="0" borderId="0" xfId="0" applyAlignment="1">
      <alignment horizontal="center"/>
    </xf>
    <xf numFmtId="1" fontId="0" fillId="24" borderId="10" xfId="0" applyNumberFormat="1" applyFill="1" applyBorder="1" applyAlignment="1" applyProtection="1">
      <alignment horizontal="center"/>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25" borderId="14" xfId="0" applyFill="1" applyBorder="1" applyAlignment="1" applyProtection="1">
      <alignment/>
      <protection locked="0"/>
    </xf>
    <xf numFmtId="185" fontId="0" fillId="5" borderId="0" xfId="0" applyNumberFormat="1" applyFont="1" applyFill="1" applyBorder="1" applyAlignment="1" applyProtection="1">
      <alignment horizontal="center"/>
      <protection locked="0"/>
    </xf>
    <xf numFmtId="185" fontId="0" fillId="5" borderId="0" xfId="0" applyNumberFormat="1" applyFill="1" applyBorder="1" applyAlignment="1" applyProtection="1">
      <alignment horizontal="center"/>
      <protection locked="0"/>
    </xf>
    <xf numFmtId="178" fontId="0" fillId="25" borderId="11" xfId="0" applyNumberFormat="1" applyFill="1" applyBorder="1" applyAlignment="1" applyProtection="1">
      <alignment horizontal="right"/>
      <protection locked="0"/>
    </xf>
    <xf numFmtId="184" fontId="0" fillId="25" borderId="11" xfId="0" applyNumberFormat="1" applyFill="1" applyBorder="1" applyAlignment="1" applyProtection="1">
      <alignment horizontal="center"/>
      <protection locked="0"/>
    </xf>
    <xf numFmtId="178" fontId="0" fillId="25" borderId="10" xfId="0" applyNumberFormat="1" applyFill="1" applyBorder="1" applyAlignment="1" applyProtection="1">
      <alignment horizontal="right"/>
      <protection locked="0"/>
    </xf>
    <xf numFmtId="184" fontId="0" fillId="25" borderId="10" xfId="0" applyNumberFormat="1" applyFill="1" applyBorder="1" applyAlignment="1" applyProtection="1">
      <alignment horizontal="center"/>
      <protection locked="0"/>
    </xf>
    <xf numFmtId="178" fontId="0" fillId="17" borderId="11" xfId="0" applyNumberFormat="1" applyFill="1" applyBorder="1" applyAlignment="1" applyProtection="1">
      <alignment horizontal="right"/>
      <protection locked="0"/>
    </xf>
    <xf numFmtId="184" fontId="0" fillId="17" borderId="11" xfId="0" applyNumberFormat="1" applyFill="1" applyBorder="1" applyAlignment="1" applyProtection="1">
      <alignment horizontal="center"/>
      <protection locked="0"/>
    </xf>
    <xf numFmtId="178" fontId="0" fillId="17" borderId="10" xfId="0" applyNumberFormat="1" applyFill="1" applyBorder="1" applyAlignment="1" applyProtection="1">
      <alignment horizontal="right"/>
      <protection locked="0"/>
    </xf>
    <xf numFmtId="184" fontId="0" fillId="17" borderId="10" xfId="0" applyNumberFormat="1" applyFill="1" applyBorder="1" applyAlignment="1" applyProtection="1">
      <alignment horizontal="center"/>
      <protection locked="0"/>
    </xf>
    <xf numFmtId="178" fontId="0" fillId="26" borderId="11" xfId="0" applyNumberFormat="1" applyFill="1" applyBorder="1" applyAlignment="1" applyProtection="1">
      <alignment horizontal="right"/>
      <protection locked="0"/>
    </xf>
    <xf numFmtId="184" fontId="0" fillId="26" borderId="11" xfId="0" applyNumberFormat="1" applyFill="1" applyBorder="1" applyAlignment="1" applyProtection="1">
      <alignment horizontal="center"/>
      <protection locked="0"/>
    </xf>
    <xf numFmtId="178" fontId="0" fillId="26" borderId="10" xfId="0" applyNumberFormat="1" applyFill="1" applyBorder="1" applyAlignment="1" applyProtection="1">
      <alignment horizontal="right"/>
      <protection locked="0"/>
    </xf>
    <xf numFmtId="184" fontId="0" fillId="26" borderId="10" xfId="0" applyNumberFormat="1" applyFill="1" applyBorder="1" applyAlignment="1" applyProtection="1">
      <alignment horizontal="center"/>
      <protection locked="0"/>
    </xf>
    <xf numFmtId="1" fontId="0" fillId="0" borderId="10" xfId="0" applyNumberFormat="1" applyFont="1" applyFill="1" applyBorder="1" applyAlignment="1" applyProtection="1">
      <alignment horizontal="center"/>
      <protection locked="0"/>
    </xf>
    <xf numFmtId="178" fontId="0" fillId="20" borderId="10" xfId="0" applyNumberFormat="1" applyFill="1" applyBorder="1" applyAlignment="1" applyProtection="1">
      <alignment horizontal="right"/>
      <protection locked="0"/>
    </xf>
    <xf numFmtId="184" fontId="0" fillId="20" borderId="10" xfId="0" applyNumberFormat="1" applyFill="1" applyBorder="1" applyAlignment="1" applyProtection="1">
      <alignment horizontal="center"/>
      <protection locked="0"/>
    </xf>
    <xf numFmtId="178" fontId="0" fillId="20" borderId="11" xfId="0" applyNumberFormat="1" applyFill="1" applyBorder="1" applyAlignment="1" applyProtection="1">
      <alignment horizontal="right"/>
      <protection locked="0"/>
    </xf>
    <xf numFmtId="184" fontId="0" fillId="20" borderId="11" xfId="0" applyNumberFormat="1" applyFill="1" applyBorder="1" applyAlignment="1" applyProtection="1">
      <alignment horizontal="center"/>
      <protection locked="0"/>
    </xf>
    <xf numFmtId="178" fontId="0" fillId="11" borderId="11" xfId="0" applyNumberFormat="1" applyFill="1" applyBorder="1" applyAlignment="1" applyProtection="1">
      <alignment horizontal="right"/>
      <protection locked="0"/>
    </xf>
    <xf numFmtId="184" fontId="0" fillId="11" borderId="11" xfId="0" applyNumberFormat="1" applyFill="1" applyBorder="1" applyAlignment="1" applyProtection="1">
      <alignment horizontal="center"/>
      <protection locked="0"/>
    </xf>
    <xf numFmtId="178" fontId="0" fillId="11" borderId="10" xfId="0" applyNumberFormat="1" applyFill="1" applyBorder="1" applyAlignment="1" applyProtection="1">
      <alignment horizontal="right"/>
      <protection locked="0"/>
    </xf>
    <xf numFmtId="184" fontId="0" fillId="11" borderId="10" xfId="0" applyNumberFormat="1" applyFill="1" applyBorder="1" applyAlignment="1" applyProtection="1">
      <alignment horizontal="center"/>
      <protection locked="0"/>
    </xf>
    <xf numFmtId="178" fontId="0" fillId="10" borderId="11" xfId="0" applyNumberFormat="1" applyFill="1" applyBorder="1" applyAlignment="1" applyProtection="1">
      <alignment horizontal="right"/>
      <protection locked="0"/>
    </xf>
    <xf numFmtId="184" fontId="0" fillId="10" borderId="11" xfId="0" applyNumberFormat="1" applyFill="1" applyBorder="1" applyAlignment="1" applyProtection="1">
      <alignment horizontal="center"/>
      <protection locked="0"/>
    </xf>
    <xf numFmtId="178" fontId="0" fillId="10" borderId="10" xfId="0" applyNumberFormat="1" applyFill="1" applyBorder="1" applyAlignment="1" applyProtection="1">
      <alignment horizontal="right"/>
      <protection locked="0"/>
    </xf>
    <xf numFmtId="184" fontId="0" fillId="10" borderId="10" xfId="0" applyNumberFormat="1" applyFill="1" applyBorder="1" applyAlignment="1" applyProtection="1">
      <alignment horizontal="center"/>
      <protection locked="0"/>
    </xf>
    <xf numFmtId="178" fontId="0" fillId="7" borderId="11" xfId="0" applyNumberFormat="1" applyFill="1" applyBorder="1" applyAlignment="1" applyProtection="1">
      <alignment horizontal="right"/>
      <protection locked="0"/>
    </xf>
    <xf numFmtId="184" fontId="0" fillId="7" borderId="11" xfId="0" applyNumberFormat="1" applyFill="1" applyBorder="1" applyAlignment="1" applyProtection="1">
      <alignment horizontal="center"/>
      <protection locked="0"/>
    </xf>
    <xf numFmtId="178" fontId="0" fillId="7" borderId="10" xfId="0" applyNumberFormat="1" applyFill="1" applyBorder="1" applyAlignment="1" applyProtection="1">
      <alignment horizontal="right"/>
      <protection locked="0"/>
    </xf>
    <xf numFmtId="184" fontId="0" fillId="7" borderId="10" xfId="0" applyNumberFormat="1" applyFill="1" applyBorder="1" applyAlignment="1" applyProtection="1">
      <alignment horizontal="center"/>
      <protection locked="0"/>
    </xf>
    <xf numFmtId="178" fontId="0" fillId="27" borderId="11" xfId="0" applyNumberFormat="1" applyFill="1" applyBorder="1" applyAlignment="1" applyProtection="1">
      <alignment horizontal="right"/>
      <protection locked="0"/>
    </xf>
    <xf numFmtId="184" fontId="0" fillId="27" borderId="11" xfId="0" applyNumberFormat="1" applyFill="1" applyBorder="1" applyAlignment="1" applyProtection="1">
      <alignment horizontal="center"/>
      <protection locked="0"/>
    </xf>
    <xf numFmtId="178" fontId="0" fillId="27" borderId="10" xfId="0" applyNumberFormat="1" applyFill="1" applyBorder="1" applyAlignment="1" applyProtection="1">
      <alignment horizontal="right"/>
      <protection locked="0"/>
    </xf>
    <xf numFmtId="184" fontId="0" fillId="27" borderId="10" xfId="0" applyNumberFormat="1" applyFill="1" applyBorder="1" applyAlignment="1" applyProtection="1">
      <alignment horizontal="center"/>
      <protection locked="0"/>
    </xf>
    <xf numFmtId="178" fontId="0" fillId="28" borderId="11" xfId="0" applyNumberFormat="1" applyFill="1" applyBorder="1" applyAlignment="1" applyProtection="1">
      <alignment horizontal="right"/>
      <protection locked="0"/>
    </xf>
    <xf numFmtId="184" fontId="0" fillId="28" borderId="11" xfId="0" applyNumberFormat="1" applyFill="1" applyBorder="1" applyAlignment="1" applyProtection="1">
      <alignment horizontal="center"/>
      <protection locked="0"/>
    </xf>
    <xf numFmtId="178" fontId="0" fillId="28" borderId="10" xfId="0" applyNumberFormat="1" applyFill="1" applyBorder="1" applyAlignment="1" applyProtection="1">
      <alignment horizontal="right"/>
      <protection locked="0"/>
    </xf>
    <xf numFmtId="184" fontId="0" fillId="28" borderId="10" xfId="0" applyNumberFormat="1" applyFill="1" applyBorder="1" applyAlignment="1" applyProtection="1">
      <alignment horizontal="center"/>
      <protection locked="0"/>
    </xf>
    <xf numFmtId="178" fontId="0" fillId="19" borderId="11" xfId="0" applyNumberFormat="1" applyFill="1" applyBorder="1" applyAlignment="1" applyProtection="1">
      <alignment horizontal="right"/>
      <protection locked="0"/>
    </xf>
    <xf numFmtId="184" fontId="0" fillId="19" borderId="11" xfId="0" applyNumberFormat="1" applyFill="1" applyBorder="1" applyAlignment="1" applyProtection="1">
      <alignment horizontal="center"/>
      <protection locked="0"/>
    </xf>
    <xf numFmtId="178" fontId="0" fillId="19" borderId="10" xfId="0" applyNumberFormat="1" applyFill="1" applyBorder="1" applyAlignment="1" applyProtection="1">
      <alignment horizontal="right"/>
      <protection locked="0"/>
    </xf>
    <xf numFmtId="184" fontId="0" fillId="19" borderId="10" xfId="0" applyNumberFormat="1" applyFill="1" applyBorder="1" applyAlignment="1" applyProtection="1">
      <alignment horizontal="center"/>
      <protection locked="0"/>
    </xf>
    <xf numFmtId="21" fontId="0" fillId="0" borderId="11" xfId="0" applyNumberFormat="1" applyBorder="1" applyAlignment="1" applyProtection="1">
      <alignment horizontal="center"/>
      <protection locked="0"/>
    </xf>
    <xf numFmtId="0" fontId="0" fillId="0" borderId="11" xfId="0" applyFill="1" applyBorder="1" applyAlignment="1" applyProtection="1">
      <alignment horizontal="center"/>
      <protection locked="0"/>
    </xf>
    <xf numFmtId="1" fontId="0" fillId="0" borderId="11" xfId="0" applyNumberFormat="1" applyFill="1" applyBorder="1" applyAlignment="1" applyProtection="1">
      <alignment horizontal="center"/>
      <protection locked="0"/>
    </xf>
    <xf numFmtId="177" fontId="0" fillId="0" borderId="11" xfId="0" applyNumberFormat="1" applyFill="1" applyBorder="1" applyAlignment="1" applyProtection="1">
      <alignment horizontal="center"/>
      <protection locked="0"/>
    </xf>
    <xf numFmtId="0" fontId="0" fillId="0" borderId="0" xfId="0" applyAlignment="1" applyProtection="1">
      <alignment horizontal="center"/>
      <protection/>
    </xf>
    <xf numFmtId="0" fontId="0" fillId="0" borderId="0" xfId="0" applyAlignment="1" applyProtection="1">
      <alignment/>
      <protection/>
    </xf>
    <xf numFmtId="1" fontId="0" fillId="0" borderId="15" xfId="0" applyNumberFormat="1" applyBorder="1" applyAlignment="1" applyProtection="1">
      <alignment horizontal="center"/>
      <protection/>
    </xf>
    <xf numFmtId="0" fontId="0" fillId="0" borderId="15" xfId="0" applyBorder="1" applyAlignment="1" applyProtection="1">
      <alignment horizontal="center"/>
      <protection/>
    </xf>
    <xf numFmtId="1" fontId="0" fillId="0" borderId="0" xfId="0" applyNumberFormat="1" applyAlignment="1" applyProtection="1">
      <alignment horizontal="center"/>
      <protection/>
    </xf>
    <xf numFmtId="0" fontId="0" fillId="0" borderId="0" xfId="0" applyFill="1" applyBorder="1" applyAlignment="1" applyProtection="1">
      <alignment horizontal="center"/>
      <protection/>
    </xf>
    <xf numFmtId="0" fontId="7" fillId="3" borderId="16" xfId="0" applyFont="1" applyFill="1" applyBorder="1" applyAlignment="1" applyProtection="1">
      <alignment horizontal="right"/>
      <protection/>
    </xf>
    <xf numFmtId="0" fontId="7" fillId="24" borderId="16" xfId="0" applyFont="1" applyFill="1" applyBorder="1" applyAlignment="1" applyProtection="1">
      <alignment horizontal="right"/>
      <protection/>
    </xf>
    <xf numFmtId="0" fontId="7" fillId="25" borderId="16" xfId="0" applyFont="1" applyFill="1" applyBorder="1" applyAlignment="1" applyProtection="1">
      <alignment horizontal="right"/>
      <protection/>
    </xf>
    <xf numFmtId="0" fontId="7" fillId="17" borderId="16" xfId="0" applyFont="1" applyFill="1" applyBorder="1" applyAlignment="1" applyProtection="1">
      <alignment horizontal="right"/>
      <protection/>
    </xf>
    <xf numFmtId="0" fontId="7" fillId="26" borderId="16" xfId="0" applyFont="1" applyFill="1" applyBorder="1" applyAlignment="1" applyProtection="1">
      <alignment horizontal="right"/>
      <protection/>
    </xf>
    <xf numFmtId="0" fontId="7" fillId="20" borderId="16" xfId="0" applyFont="1" applyFill="1" applyBorder="1" applyAlignment="1" applyProtection="1">
      <alignment horizontal="right"/>
      <protection/>
    </xf>
    <xf numFmtId="0" fontId="7" fillId="11" borderId="16" xfId="0" applyFont="1" applyFill="1" applyBorder="1" applyAlignment="1" applyProtection="1">
      <alignment horizontal="right"/>
      <protection/>
    </xf>
    <xf numFmtId="0" fontId="7" fillId="10" borderId="16" xfId="0" applyFont="1" applyFill="1" applyBorder="1" applyAlignment="1" applyProtection="1">
      <alignment horizontal="right"/>
      <protection/>
    </xf>
    <xf numFmtId="0" fontId="7" fillId="7" borderId="16" xfId="0" applyFont="1" applyFill="1" applyBorder="1" applyAlignment="1" applyProtection="1">
      <alignment horizontal="right"/>
      <protection/>
    </xf>
    <xf numFmtId="0" fontId="7" fillId="27" borderId="16" xfId="0" applyFont="1" applyFill="1" applyBorder="1" applyAlignment="1" applyProtection="1">
      <alignment horizontal="right"/>
      <protection/>
    </xf>
    <xf numFmtId="0" fontId="7" fillId="4" borderId="16" xfId="0" applyFont="1" applyFill="1" applyBorder="1" applyAlignment="1" applyProtection="1">
      <alignment horizontal="right"/>
      <protection/>
    </xf>
    <xf numFmtId="0" fontId="7" fillId="15" borderId="15" xfId="0" applyFont="1" applyFill="1" applyBorder="1" applyAlignment="1" applyProtection="1">
      <alignment horizontal="right"/>
      <protection/>
    </xf>
    <xf numFmtId="1" fontId="0" fillId="0" borderId="17" xfId="0" applyNumberFormat="1" applyBorder="1" applyAlignment="1" applyProtection="1">
      <alignment horizontal="center"/>
      <protection/>
    </xf>
    <xf numFmtId="0" fontId="0" fillId="0" borderId="18" xfId="0" applyBorder="1" applyAlignment="1" applyProtection="1">
      <alignment horizontal="center"/>
      <protection/>
    </xf>
    <xf numFmtId="1" fontId="0" fillId="0" borderId="16" xfId="0" applyNumberFormat="1" applyBorder="1" applyAlignment="1" applyProtection="1">
      <alignment horizontal="center"/>
      <protection/>
    </xf>
    <xf numFmtId="0" fontId="0" fillId="0" borderId="19" xfId="0" applyBorder="1" applyAlignment="1" applyProtection="1">
      <alignment horizontal="center"/>
      <protection/>
    </xf>
    <xf numFmtId="0" fontId="0" fillId="0" borderId="20" xfId="0" applyBorder="1" applyAlignment="1" applyProtection="1">
      <alignment horizontal="center"/>
      <protection/>
    </xf>
    <xf numFmtId="0" fontId="7" fillId="3" borderId="17" xfId="0" applyFont="1" applyFill="1" applyBorder="1" applyAlignment="1" applyProtection="1">
      <alignment horizontal="right"/>
      <protection/>
    </xf>
    <xf numFmtId="0" fontId="7" fillId="21" borderId="16" xfId="0" applyFont="1" applyFill="1" applyBorder="1" applyAlignment="1" applyProtection="1">
      <alignment horizontal="right"/>
      <protection/>
    </xf>
    <xf numFmtId="0" fontId="7" fillId="15" borderId="16" xfId="0" applyFont="1" applyFill="1" applyBorder="1" applyAlignment="1" applyProtection="1">
      <alignment horizontal="right"/>
      <protection/>
    </xf>
    <xf numFmtId="0" fontId="0" fillId="5" borderId="21" xfId="0" applyFill="1" applyBorder="1" applyAlignment="1" applyProtection="1">
      <alignment horizontal="right"/>
      <protection/>
    </xf>
    <xf numFmtId="0" fontId="7" fillId="5" borderId="22" xfId="0" applyFont="1" applyFill="1" applyBorder="1" applyAlignment="1" applyProtection="1">
      <alignment horizontal="right"/>
      <protection/>
    </xf>
    <xf numFmtId="0" fontId="7" fillId="5" borderId="21" xfId="0" applyFont="1" applyFill="1" applyBorder="1" applyAlignment="1" applyProtection="1">
      <alignment horizontal="right"/>
      <protection/>
    </xf>
    <xf numFmtId="0" fontId="0" fillId="8" borderId="10" xfId="0" applyFill="1" applyBorder="1" applyAlignment="1" applyProtection="1">
      <alignment horizontal="center"/>
      <protection/>
    </xf>
    <xf numFmtId="2" fontId="0" fillId="20" borderId="10" xfId="0" applyNumberFormat="1" applyFill="1" applyBorder="1" applyAlignment="1" applyProtection="1">
      <alignment horizontal="center"/>
      <protection/>
    </xf>
    <xf numFmtId="2" fontId="0" fillId="0" borderId="0" xfId="0" applyNumberFormat="1" applyFill="1" applyBorder="1" applyAlignment="1" applyProtection="1">
      <alignment horizontal="center"/>
      <protection/>
    </xf>
    <xf numFmtId="2" fontId="0" fillId="20" borderId="0" xfId="0" applyNumberFormat="1" applyFill="1" applyBorder="1" applyAlignment="1" applyProtection="1">
      <alignment horizontal="center"/>
      <protection/>
    </xf>
    <xf numFmtId="2" fontId="0" fillId="20" borderId="11" xfId="0" applyNumberFormat="1" applyFill="1" applyBorder="1" applyAlignment="1" applyProtection="1">
      <alignment horizontal="center"/>
      <protection/>
    </xf>
    <xf numFmtId="2" fontId="0" fillId="0" borderId="11" xfId="0" applyNumberFormat="1" applyFill="1" applyBorder="1" applyAlignment="1" applyProtection="1">
      <alignment horizontal="center"/>
      <protection/>
    </xf>
    <xf numFmtId="0" fontId="0" fillId="0" borderId="0" xfId="0" applyBorder="1" applyAlignment="1" applyProtection="1">
      <alignment/>
      <protection/>
    </xf>
    <xf numFmtId="0" fontId="0" fillId="0" borderId="17" xfId="0" applyBorder="1" applyAlignment="1" applyProtection="1">
      <alignment horizontal="center"/>
      <protection/>
    </xf>
    <xf numFmtId="0" fontId="0" fillId="0" borderId="10" xfId="0" applyBorder="1" applyAlignment="1" applyProtection="1">
      <alignment horizontal="center"/>
      <protection/>
    </xf>
    <xf numFmtId="0" fontId="0" fillId="0" borderId="0" xfId="0" applyBorder="1" applyAlignment="1" applyProtection="1">
      <alignment horizontal="center"/>
      <protection/>
    </xf>
    <xf numFmtId="0" fontId="0" fillId="3" borderId="10" xfId="0" applyFill="1" applyBorder="1" applyAlignment="1" applyProtection="1">
      <alignment horizontal="center"/>
      <protection/>
    </xf>
    <xf numFmtId="0" fontId="0" fillId="3" borderId="0" xfId="0" applyFill="1" applyBorder="1" applyAlignment="1" applyProtection="1">
      <alignment horizontal="center"/>
      <protection/>
    </xf>
    <xf numFmtId="0" fontId="0" fillId="3" borderId="11" xfId="0" applyFill="1" applyBorder="1" applyAlignment="1" applyProtection="1">
      <alignment horizontal="center"/>
      <protection/>
    </xf>
    <xf numFmtId="0" fontId="0" fillId="0" borderId="16" xfId="0" applyBorder="1" applyAlignment="1" applyProtection="1">
      <alignment horizontal="center"/>
      <protection/>
    </xf>
    <xf numFmtId="0" fontId="0" fillId="24" borderId="11" xfId="0" applyFill="1" applyBorder="1" applyAlignment="1" applyProtection="1">
      <alignment horizontal="center"/>
      <protection/>
    </xf>
    <xf numFmtId="0" fontId="0" fillId="24" borderId="10" xfId="0" applyFill="1" applyBorder="1" applyAlignment="1" applyProtection="1">
      <alignment horizontal="center"/>
      <protection/>
    </xf>
    <xf numFmtId="0" fontId="0" fillId="24" borderId="0" xfId="0" applyFill="1" applyBorder="1" applyAlignment="1" applyProtection="1">
      <alignment horizontal="center"/>
      <protection/>
    </xf>
    <xf numFmtId="0" fontId="0" fillId="25" borderId="11" xfId="0" applyFill="1" applyBorder="1" applyAlignment="1" applyProtection="1">
      <alignment horizontal="center"/>
      <protection/>
    </xf>
    <xf numFmtId="0" fontId="0" fillId="25" borderId="10" xfId="0" applyFill="1" applyBorder="1" applyAlignment="1" applyProtection="1">
      <alignment horizontal="center"/>
      <protection/>
    </xf>
    <xf numFmtId="0" fontId="0" fillId="25" borderId="0" xfId="0" applyFill="1" applyBorder="1" applyAlignment="1" applyProtection="1">
      <alignment horizontal="center"/>
      <protection/>
    </xf>
    <xf numFmtId="0" fontId="0" fillId="17" borderId="0" xfId="0" applyFill="1" applyBorder="1" applyAlignment="1" applyProtection="1">
      <alignment horizontal="center"/>
      <protection/>
    </xf>
    <xf numFmtId="0" fontId="0" fillId="17" borderId="11" xfId="0" applyFill="1" applyBorder="1" applyAlignment="1" applyProtection="1">
      <alignment horizontal="center"/>
      <protection/>
    </xf>
    <xf numFmtId="0" fontId="0" fillId="17" borderId="10" xfId="0" applyFill="1" applyBorder="1" applyAlignment="1" applyProtection="1">
      <alignment horizontal="center"/>
      <protection/>
    </xf>
    <xf numFmtId="0" fontId="0" fillId="26" borderId="0" xfId="0" applyFill="1" applyBorder="1" applyAlignment="1" applyProtection="1">
      <alignment horizontal="center"/>
      <protection/>
    </xf>
    <xf numFmtId="0" fontId="0" fillId="26" borderId="11" xfId="0" applyFill="1" applyBorder="1" applyAlignment="1" applyProtection="1">
      <alignment horizontal="center"/>
      <protection/>
    </xf>
    <xf numFmtId="0" fontId="0" fillId="26" borderId="10" xfId="0" applyFill="1" applyBorder="1" applyAlignment="1" applyProtection="1">
      <alignment horizontal="center"/>
      <protection/>
    </xf>
    <xf numFmtId="0" fontId="0" fillId="20" borderId="10" xfId="0" applyFill="1" applyBorder="1" applyAlignment="1" applyProtection="1">
      <alignment horizontal="center"/>
      <protection/>
    </xf>
    <xf numFmtId="0" fontId="0" fillId="20" borderId="0" xfId="0" applyFill="1" applyBorder="1" applyAlignment="1" applyProtection="1">
      <alignment horizontal="center"/>
      <protection/>
    </xf>
    <xf numFmtId="0" fontId="0" fillId="20" borderId="11" xfId="0" applyFill="1" applyBorder="1" applyAlignment="1" applyProtection="1">
      <alignment horizontal="center"/>
      <protection/>
    </xf>
    <xf numFmtId="0" fontId="0" fillId="11" borderId="0" xfId="0" applyFill="1" applyBorder="1" applyAlignment="1" applyProtection="1">
      <alignment horizontal="center"/>
      <protection/>
    </xf>
    <xf numFmtId="0" fontId="0" fillId="11" borderId="11" xfId="0" applyFill="1" applyBorder="1" applyAlignment="1" applyProtection="1">
      <alignment horizontal="center"/>
      <protection/>
    </xf>
    <xf numFmtId="0" fontId="0" fillId="11" borderId="10" xfId="0" applyFill="1" applyBorder="1" applyAlignment="1" applyProtection="1">
      <alignment horizontal="center"/>
      <protection/>
    </xf>
    <xf numFmtId="0" fontId="0" fillId="10" borderId="0" xfId="0" applyFill="1" applyBorder="1" applyAlignment="1" applyProtection="1">
      <alignment horizontal="center"/>
      <protection/>
    </xf>
    <xf numFmtId="0" fontId="0" fillId="10" borderId="11" xfId="0" applyFill="1" applyBorder="1" applyAlignment="1" applyProtection="1">
      <alignment horizontal="center"/>
      <protection/>
    </xf>
    <xf numFmtId="0" fontId="0" fillId="10" borderId="10" xfId="0" applyFill="1" applyBorder="1" applyAlignment="1" applyProtection="1">
      <alignment horizontal="center"/>
      <protection/>
    </xf>
    <xf numFmtId="0" fontId="0" fillId="7" borderId="0" xfId="0" applyFill="1" applyBorder="1" applyAlignment="1" applyProtection="1">
      <alignment horizontal="center"/>
      <protection/>
    </xf>
    <xf numFmtId="0" fontId="0" fillId="7" borderId="11" xfId="0" applyFill="1" applyBorder="1" applyAlignment="1" applyProtection="1">
      <alignment horizontal="center"/>
      <protection/>
    </xf>
    <xf numFmtId="0" fontId="0" fillId="7" borderId="10" xfId="0" applyFill="1" applyBorder="1" applyAlignment="1" applyProtection="1">
      <alignment horizontal="center"/>
      <protection/>
    </xf>
    <xf numFmtId="0" fontId="0" fillId="27" borderId="0" xfId="0" applyFill="1" applyBorder="1" applyAlignment="1" applyProtection="1">
      <alignment horizontal="center"/>
      <protection/>
    </xf>
    <xf numFmtId="0" fontId="0" fillId="27" borderId="11" xfId="0" applyFill="1" applyBorder="1" applyAlignment="1" applyProtection="1">
      <alignment horizontal="center"/>
      <protection/>
    </xf>
    <xf numFmtId="0" fontId="0" fillId="27" borderId="10" xfId="0" applyFill="1" applyBorder="1" applyAlignment="1" applyProtection="1">
      <alignment horizontal="center"/>
      <protection/>
    </xf>
    <xf numFmtId="0" fontId="0" fillId="28" borderId="11" xfId="0" applyFill="1" applyBorder="1" applyAlignment="1" applyProtection="1">
      <alignment horizontal="center"/>
      <protection/>
    </xf>
    <xf numFmtId="0" fontId="0" fillId="28" borderId="10" xfId="0" applyFill="1" applyBorder="1" applyAlignment="1" applyProtection="1">
      <alignment horizontal="center"/>
      <protection/>
    </xf>
    <xf numFmtId="0" fontId="0" fillId="28" borderId="0" xfId="0" applyFill="1" applyBorder="1" applyAlignment="1" applyProtection="1">
      <alignment horizontal="center"/>
      <protection/>
    </xf>
    <xf numFmtId="0" fontId="0" fillId="19" borderId="0" xfId="0" applyFill="1" applyBorder="1" applyAlignment="1" applyProtection="1">
      <alignment horizontal="center"/>
      <protection/>
    </xf>
    <xf numFmtId="0" fontId="0" fillId="19" borderId="11" xfId="0" applyFill="1" applyBorder="1" applyAlignment="1" applyProtection="1">
      <alignment horizontal="center"/>
      <protection/>
    </xf>
    <xf numFmtId="0" fontId="0" fillId="19" borderId="10" xfId="0" applyFill="1" applyBorder="1" applyAlignment="1" applyProtection="1">
      <alignment horizontal="center"/>
      <protection/>
    </xf>
    <xf numFmtId="45" fontId="0" fillId="8" borderId="10" xfId="0" applyNumberFormat="1" applyFill="1" applyBorder="1" applyAlignment="1" applyProtection="1">
      <alignment horizontal="center"/>
      <protection/>
    </xf>
    <xf numFmtId="45" fontId="0" fillId="20" borderId="10" xfId="0" applyNumberFormat="1" applyFill="1" applyBorder="1" applyAlignment="1" applyProtection="1">
      <alignment horizontal="center"/>
      <protection/>
    </xf>
    <xf numFmtId="45" fontId="0" fillId="0" borderId="0" xfId="0" applyNumberFormat="1" applyBorder="1" applyAlignment="1" applyProtection="1">
      <alignment horizontal="center"/>
      <protection/>
    </xf>
    <xf numFmtId="45" fontId="0" fillId="0" borderId="10" xfId="0" applyNumberFormat="1" applyBorder="1" applyAlignment="1" applyProtection="1">
      <alignment horizontal="center"/>
      <protection/>
    </xf>
    <xf numFmtId="45" fontId="0" fillId="20" borderId="0" xfId="0" applyNumberFormat="1" applyFill="1" applyBorder="1" applyAlignment="1" applyProtection="1">
      <alignment horizontal="center"/>
      <protection/>
    </xf>
    <xf numFmtId="45" fontId="0" fillId="20" borderId="11" xfId="0" applyNumberFormat="1" applyFill="1" applyBorder="1" applyAlignment="1" applyProtection="1">
      <alignment horizontal="center"/>
      <protection/>
    </xf>
    <xf numFmtId="45" fontId="0" fillId="0" borderId="11" xfId="0" applyNumberFormat="1" applyBorder="1" applyAlignment="1" applyProtection="1">
      <alignment horizontal="center"/>
      <protection/>
    </xf>
    <xf numFmtId="45" fontId="0" fillId="0" borderId="0" xfId="0" applyNumberFormat="1" applyBorder="1" applyAlignment="1" applyProtection="1">
      <alignment/>
      <protection/>
    </xf>
    <xf numFmtId="2" fontId="7" fillId="5" borderId="23" xfId="0" applyNumberFormat="1" applyFont="1" applyFill="1" applyBorder="1" applyAlignment="1" applyProtection="1">
      <alignment horizontal="center"/>
      <protection/>
    </xf>
    <xf numFmtId="2" fontId="0" fillId="0" borderId="11" xfId="0" applyNumberFormat="1" applyBorder="1" applyAlignment="1" applyProtection="1">
      <alignment horizontal="center"/>
      <protection/>
    </xf>
    <xf numFmtId="2" fontId="0" fillId="5" borderId="23" xfId="0" applyNumberFormat="1" applyFill="1" applyBorder="1" applyAlignment="1" applyProtection="1">
      <alignment horizontal="center"/>
      <protection/>
    </xf>
    <xf numFmtId="2" fontId="0" fillId="0" borderId="10" xfId="0" applyNumberFormat="1" applyBorder="1" applyAlignment="1" applyProtection="1">
      <alignment horizontal="center"/>
      <protection/>
    </xf>
    <xf numFmtId="2" fontId="0" fillId="0" borderId="0" xfId="0" applyNumberFormat="1" applyBorder="1" applyAlignment="1" applyProtection="1">
      <alignment horizontal="center"/>
      <protection/>
    </xf>
    <xf numFmtId="1" fontId="7" fillId="8" borderId="21" xfId="0" applyNumberFormat="1" applyFont="1" applyFill="1" applyBorder="1" applyAlignment="1" applyProtection="1">
      <alignment horizontal="center"/>
      <protection/>
    </xf>
    <xf numFmtId="0" fontId="0" fillId="5" borderId="22" xfId="0" applyFill="1" applyBorder="1" applyAlignment="1" applyProtection="1">
      <alignment horizontal="right"/>
      <protection/>
    </xf>
    <xf numFmtId="0" fontId="7" fillId="20" borderId="21" xfId="0" applyFont="1" applyFill="1" applyBorder="1" applyAlignment="1" applyProtection="1">
      <alignment horizontal="center"/>
      <protection/>
    </xf>
    <xf numFmtId="0" fontId="0" fillId="0" borderId="11" xfId="0" applyBorder="1" applyAlignment="1" applyProtection="1">
      <alignment horizontal="center"/>
      <protection/>
    </xf>
    <xf numFmtId="1" fontId="7" fillId="8" borderId="17" xfId="0" applyNumberFormat="1" applyFont="1" applyFill="1" applyBorder="1" applyAlignment="1" applyProtection="1">
      <alignment horizontal="center"/>
      <protection/>
    </xf>
    <xf numFmtId="1" fontId="7" fillId="8" borderId="22" xfId="0" applyNumberFormat="1" applyFont="1" applyFill="1" applyBorder="1" applyAlignment="1" applyProtection="1">
      <alignment horizontal="center"/>
      <protection/>
    </xf>
    <xf numFmtId="14" fontId="0" fillId="0" borderId="13" xfId="0" applyNumberFormat="1" applyBorder="1" applyAlignment="1" applyProtection="1">
      <alignment/>
      <protection locked="0"/>
    </xf>
    <xf numFmtId="14" fontId="0" fillId="0" borderId="0" xfId="0" applyNumberFormat="1" applyAlignment="1" applyProtection="1">
      <alignment/>
      <protection locked="0"/>
    </xf>
    <xf numFmtId="0" fontId="0" fillId="0" borderId="0" xfId="0" applyAlignment="1" quotePrefix="1">
      <alignment horizontal="center"/>
    </xf>
    <xf numFmtId="178" fontId="0" fillId="3" borderId="11" xfId="0" applyNumberFormat="1" applyFill="1" applyBorder="1" applyAlignment="1" applyProtection="1">
      <alignment horizontal="right"/>
      <protection locked="0"/>
    </xf>
    <xf numFmtId="178" fontId="0" fillId="24" borderId="10" xfId="0" applyNumberFormat="1" applyFill="1" applyBorder="1" applyAlignment="1" applyProtection="1">
      <alignment horizontal="right"/>
      <protection locked="0"/>
    </xf>
    <xf numFmtId="178" fontId="0" fillId="24" borderId="0" xfId="0" applyNumberFormat="1" applyFill="1" applyBorder="1" applyAlignment="1" applyProtection="1">
      <alignment horizontal="right"/>
      <protection locked="0"/>
    </xf>
    <xf numFmtId="178" fontId="0" fillId="24" borderId="11" xfId="0" applyNumberFormat="1" applyFill="1" applyBorder="1" applyAlignment="1" applyProtection="1">
      <alignment horizontal="right"/>
      <protection locked="0"/>
    </xf>
    <xf numFmtId="178" fontId="0" fillId="0" borderId="10" xfId="0" applyNumberFormat="1" applyBorder="1" applyAlignment="1" applyProtection="1">
      <alignment horizontal="center"/>
      <protection locked="0"/>
    </xf>
    <xf numFmtId="178" fontId="0" fillId="0" borderId="0" xfId="0" applyNumberFormat="1" applyBorder="1" applyAlignment="1" applyProtection="1">
      <alignment horizontal="right"/>
      <protection locked="0"/>
    </xf>
    <xf numFmtId="1" fontId="0" fillId="25" borderId="10" xfId="0" applyNumberFormat="1" applyFill="1" applyBorder="1" applyAlignment="1" applyProtection="1">
      <alignment horizontal="center"/>
      <protection locked="0"/>
    </xf>
    <xf numFmtId="0" fontId="0" fillId="0" borderId="0" xfId="0" applyAlignment="1" applyProtection="1" quotePrefix="1">
      <alignment/>
      <protection locked="0"/>
    </xf>
    <xf numFmtId="1" fontId="0" fillId="0" borderId="0" xfId="0" applyNumberFormat="1" applyBorder="1" applyAlignment="1" applyProtection="1">
      <alignment/>
      <protection locked="0"/>
    </xf>
    <xf numFmtId="2" fontId="0" fillId="24" borderId="10" xfId="0" applyNumberFormat="1" applyFill="1" applyBorder="1" applyAlignment="1" applyProtection="1">
      <alignment horizontal="center"/>
      <protection locked="0"/>
    </xf>
    <xf numFmtId="2" fontId="0" fillId="0" borderId="1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2" fontId="0" fillId="0" borderId="11" xfId="0" applyNumberFormat="1" applyFill="1" applyBorder="1" applyAlignment="1" applyProtection="1">
      <alignment horizontal="center"/>
      <protection locked="0"/>
    </xf>
    <xf numFmtId="0" fontId="7" fillId="0" borderId="17" xfId="0" applyFont="1" applyBorder="1" applyAlignment="1" applyProtection="1">
      <alignment/>
      <protection locked="0"/>
    </xf>
    <xf numFmtId="0" fontId="7" fillId="0" borderId="16" xfId="0" applyFont="1" applyBorder="1" applyAlignment="1" applyProtection="1">
      <alignment/>
      <protection locked="0"/>
    </xf>
    <xf numFmtId="0" fontId="7" fillId="25" borderId="15" xfId="0" applyFont="1" applyFill="1" applyBorder="1" applyAlignment="1" applyProtection="1">
      <alignment/>
      <protection locked="0"/>
    </xf>
    <xf numFmtId="2" fontId="0" fillId="0" borderId="0" xfId="0" applyNumberFormat="1" applyFill="1" applyBorder="1" applyAlignment="1" applyProtection="1">
      <alignment horizontal="left"/>
      <protection/>
    </xf>
    <xf numFmtId="2" fontId="0" fillId="0" borderId="0" xfId="0" applyNumberFormat="1" applyAlignment="1" applyProtection="1">
      <alignment horizontal="center"/>
      <protection/>
    </xf>
    <xf numFmtId="2" fontId="0" fillId="0" borderId="0" xfId="0" applyNumberFormat="1" applyAlignment="1" applyProtection="1">
      <alignment horizontal="left"/>
      <protection/>
    </xf>
    <xf numFmtId="1" fontId="7" fillId="5" borderId="22" xfId="0" applyNumberFormat="1" applyFont="1" applyFill="1" applyBorder="1" applyAlignment="1" applyProtection="1">
      <alignment horizontal="center"/>
      <protection/>
    </xf>
    <xf numFmtId="186" fontId="0" fillId="0" borderId="0" xfId="0" applyNumberFormat="1" applyAlignment="1" applyProtection="1">
      <alignment horizontal="center"/>
      <protection/>
    </xf>
    <xf numFmtId="186" fontId="7" fillId="5" borderId="24" xfId="0" applyNumberFormat="1" applyFont="1" applyFill="1" applyBorder="1" applyAlignment="1" applyProtection="1">
      <alignment horizontal="center"/>
      <protection/>
    </xf>
    <xf numFmtId="186" fontId="0" fillId="0" borderId="0" xfId="0" applyNumberFormat="1" applyBorder="1" applyAlignment="1" applyProtection="1">
      <alignment horizontal="center"/>
      <protection/>
    </xf>
    <xf numFmtId="186" fontId="7" fillId="5" borderId="23" xfId="0" applyNumberFormat="1" applyFont="1" applyFill="1" applyBorder="1" applyAlignment="1" applyProtection="1">
      <alignment horizontal="center"/>
      <protection/>
    </xf>
    <xf numFmtId="186" fontId="0" fillId="0" borderId="10" xfId="0" applyNumberFormat="1" applyBorder="1" applyAlignment="1" applyProtection="1">
      <alignment horizontal="center"/>
      <protection/>
    </xf>
    <xf numFmtId="186" fontId="0" fillId="0" borderId="12" xfId="0" applyNumberFormat="1" applyBorder="1" applyAlignment="1" applyProtection="1">
      <alignment horizontal="center"/>
      <protection/>
    </xf>
    <xf numFmtId="186" fontId="0" fillId="0" borderId="13" xfId="0" applyNumberFormat="1" applyBorder="1" applyAlignment="1" applyProtection="1">
      <alignment horizontal="center"/>
      <protection/>
    </xf>
    <xf numFmtId="186" fontId="0" fillId="0" borderId="14" xfId="0" applyNumberFormat="1" applyBorder="1" applyAlignment="1" applyProtection="1">
      <alignment horizontal="center"/>
      <protection/>
    </xf>
    <xf numFmtId="1" fontId="0" fillId="5" borderId="22" xfId="0" applyNumberFormat="1" applyFill="1" applyBorder="1" applyAlignment="1" applyProtection="1">
      <alignment horizontal="center"/>
      <protection/>
    </xf>
    <xf numFmtId="186" fontId="0" fillId="5" borderId="24" xfId="0" applyNumberFormat="1" applyFill="1" applyBorder="1" applyAlignment="1" applyProtection="1">
      <alignment horizontal="center"/>
      <protection/>
    </xf>
    <xf numFmtId="1" fontId="0" fillId="5" borderId="23" xfId="0" applyNumberFormat="1" applyFill="1" applyBorder="1" applyAlignment="1" applyProtection="1">
      <alignment horizontal="center"/>
      <protection/>
    </xf>
    <xf numFmtId="1" fontId="0" fillId="8" borderId="15" xfId="0" applyNumberFormat="1" applyFont="1" applyFill="1" applyBorder="1" applyAlignment="1" applyProtection="1">
      <alignment horizontal="center"/>
      <protection/>
    </xf>
    <xf numFmtId="1" fontId="7" fillId="4" borderId="22" xfId="0" applyNumberFormat="1" applyFont="1" applyFill="1" applyBorder="1" applyAlignment="1" applyProtection="1">
      <alignment horizontal="center"/>
      <protection/>
    </xf>
    <xf numFmtId="2" fontId="7" fillId="4" borderId="23" xfId="0" applyNumberFormat="1" applyFont="1" applyFill="1" applyBorder="1" applyAlignment="1" applyProtection="1">
      <alignment horizontal="center"/>
      <protection/>
    </xf>
    <xf numFmtId="2" fontId="7" fillId="4" borderId="24" xfId="0" applyNumberFormat="1" applyFont="1" applyFill="1" applyBorder="1" applyAlignment="1" applyProtection="1">
      <alignment horizontal="center"/>
      <protection/>
    </xf>
    <xf numFmtId="1" fontId="7" fillId="5" borderId="17" xfId="0" applyNumberFormat="1" applyFont="1" applyFill="1" applyBorder="1" applyAlignment="1" applyProtection="1">
      <alignment horizontal="center"/>
      <protection/>
    </xf>
    <xf numFmtId="2" fontId="7" fillId="5" borderId="10" xfId="0" applyNumberFormat="1" applyFont="1" applyFill="1" applyBorder="1" applyAlignment="1" applyProtection="1">
      <alignment horizontal="center"/>
      <protection/>
    </xf>
    <xf numFmtId="186" fontId="7" fillId="5" borderId="12" xfId="0" applyNumberFormat="1" applyFont="1" applyFill="1" applyBorder="1" applyAlignment="1" applyProtection="1">
      <alignment horizontal="center"/>
      <protection/>
    </xf>
    <xf numFmtId="1" fontId="0" fillId="0" borderId="22" xfId="0" applyNumberFormat="1" applyBorder="1" applyAlignment="1" applyProtection="1">
      <alignment horizontal="center"/>
      <protection/>
    </xf>
    <xf numFmtId="2" fontId="0" fillId="0" borderId="23" xfId="0" applyNumberFormat="1" applyBorder="1" applyAlignment="1" applyProtection="1">
      <alignment horizontal="center"/>
      <protection/>
    </xf>
    <xf numFmtId="186" fontId="0" fillId="0" borderId="24" xfId="0" applyNumberFormat="1" applyBorder="1" applyAlignment="1" applyProtection="1">
      <alignment horizontal="center"/>
      <protection/>
    </xf>
    <xf numFmtId="186" fontId="0" fillId="4" borderId="24" xfId="0" applyNumberFormat="1" applyFill="1" applyBorder="1" applyAlignment="1" applyProtection="1">
      <alignment horizontal="center"/>
      <protection/>
    </xf>
    <xf numFmtId="0" fontId="0" fillId="0" borderId="0" xfId="0" applyFont="1" applyAlignment="1" applyProtection="1">
      <alignment horizontal="center"/>
      <protection/>
    </xf>
    <xf numFmtId="188" fontId="0" fillId="0" borderId="0" xfId="0" applyNumberFormat="1" applyAlignment="1">
      <alignment/>
    </xf>
    <xf numFmtId="21" fontId="0" fillId="17" borderId="0" xfId="0" applyNumberFormat="1" applyFill="1" applyAlignment="1">
      <alignment/>
    </xf>
    <xf numFmtId="21" fontId="0" fillId="29" borderId="0" xfId="0" applyNumberFormat="1" applyFill="1" applyAlignment="1">
      <alignment/>
    </xf>
    <xf numFmtId="21" fontId="0" fillId="15" borderId="0" xfId="0" applyNumberFormat="1" applyFill="1" applyAlignment="1">
      <alignment/>
    </xf>
    <xf numFmtId="21" fontId="0" fillId="11" borderId="0" xfId="0" applyNumberFormat="1" applyFill="1" applyAlignment="1">
      <alignment/>
    </xf>
    <xf numFmtId="21" fontId="0" fillId="10" borderId="0" xfId="0" applyNumberFormat="1" applyFill="1" applyAlignment="1">
      <alignment/>
    </xf>
    <xf numFmtId="21" fontId="0" fillId="8" borderId="0" xfId="0" applyNumberFormat="1" applyFill="1" applyAlignment="1">
      <alignment/>
    </xf>
    <xf numFmtId="21" fontId="0" fillId="5" borderId="0" xfId="0" applyNumberFormat="1" applyFill="1" applyAlignment="1">
      <alignment/>
    </xf>
    <xf numFmtId="21" fontId="0" fillId="14" borderId="0" xfId="0" applyNumberFormat="1" applyFill="1" applyAlignment="1">
      <alignment/>
    </xf>
    <xf numFmtId="21" fontId="0" fillId="13" borderId="0" xfId="0" applyNumberFormat="1" applyFill="1" applyAlignment="1">
      <alignment/>
    </xf>
    <xf numFmtId="21" fontId="0" fillId="22" borderId="0" xfId="0" applyNumberFormat="1" applyFill="1" applyAlignment="1">
      <alignment/>
    </xf>
    <xf numFmtId="21" fontId="0" fillId="9" borderId="0" xfId="0" applyNumberFormat="1" applyFill="1" applyAlignment="1">
      <alignment/>
    </xf>
    <xf numFmtId="21" fontId="0" fillId="3" borderId="0" xfId="0" applyNumberFormat="1" applyFill="1" applyAlignment="1">
      <alignment/>
    </xf>
    <xf numFmtId="0" fontId="7" fillId="0" borderId="0" xfId="0" applyFont="1" applyAlignment="1">
      <alignment horizontal="center"/>
    </xf>
    <xf numFmtId="188" fontId="7" fillId="0" borderId="0" xfId="0" applyNumberFormat="1" applyFont="1" applyAlignment="1">
      <alignment/>
    </xf>
    <xf numFmtId="1" fontId="3" fillId="25" borderId="0" xfId="151" applyNumberFormat="1" applyFont="1" applyFill="1" applyBorder="1" applyAlignment="1" applyProtection="1">
      <alignment horizontal="center"/>
      <protection locked="0"/>
    </xf>
    <xf numFmtId="0" fontId="0" fillId="25" borderId="0" xfId="0" applyNumberFormat="1" applyFill="1" applyBorder="1" applyAlignment="1" applyProtection="1">
      <alignment horizontal="center"/>
      <protection locked="0"/>
    </xf>
    <xf numFmtId="191" fontId="0" fillId="25" borderId="0" xfId="0" applyNumberFormat="1" applyFill="1" applyBorder="1" applyAlignment="1" applyProtection="1">
      <alignment horizontal="center"/>
      <protection locked="0"/>
    </xf>
    <xf numFmtId="191" fontId="0" fillId="0" borderId="0" xfId="0" applyNumberFormat="1" applyBorder="1" applyAlignment="1">
      <alignment horizontal="center"/>
    </xf>
    <xf numFmtId="20" fontId="0" fillId="0" borderId="0" xfId="0" applyNumberFormat="1" applyBorder="1" applyAlignment="1">
      <alignment horizontal="center"/>
    </xf>
    <xf numFmtId="0" fontId="3" fillId="0" borderId="0" xfId="151" applyFill="1" applyBorder="1" applyAlignment="1" applyProtection="1">
      <alignment/>
      <protection/>
    </xf>
    <xf numFmtId="0" fontId="0" fillId="0" borderId="0" xfId="0" applyBorder="1" applyAlignment="1">
      <alignment horizontal="center"/>
    </xf>
    <xf numFmtId="0" fontId="0" fillId="0" borderId="0" xfId="0" applyBorder="1" applyAlignment="1">
      <alignment/>
    </xf>
    <xf numFmtId="0" fontId="0" fillId="0" borderId="0" xfId="0" applyFill="1" applyBorder="1" applyAlignment="1">
      <alignment horizontal="center"/>
    </xf>
    <xf numFmtId="0" fontId="3" fillId="0" borderId="0" xfId="151" applyFont="1" applyFill="1" applyBorder="1" applyAlignment="1" applyProtection="1">
      <alignment/>
      <protection/>
    </xf>
    <xf numFmtId="1" fontId="3" fillId="13" borderId="0" xfId="151" applyNumberFormat="1" applyFont="1" applyFill="1" applyBorder="1" applyAlignment="1" applyProtection="1">
      <alignment horizontal="center"/>
      <protection locked="0"/>
    </xf>
    <xf numFmtId="1" fontId="3" fillId="8" borderId="0" xfId="151" applyNumberFormat="1" applyFill="1" applyBorder="1" applyAlignment="1" applyProtection="1">
      <alignment horizontal="center"/>
      <protection locked="0"/>
    </xf>
    <xf numFmtId="1" fontId="3" fillId="10" borderId="0" xfId="151" applyNumberFormat="1" applyFont="1" applyFill="1" applyBorder="1" applyAlignment="1" applyProtection="1">
      <alignment horizontal="center"/>
      <protection locked="0"/>
    </xf>
    <xf numFmtId="178" fontId="0" fillId="0" borderId="0" xfId="0" applyNumberFormat="1" applyBorder="1" applyAlignment="1">
      <alignment horizontal="center"/>
    </xf>
    <xf numFmtId="178" fontId="0" fillId="0" borderId="0" xfId="0" applyNumberFormat="1" applyBorder="1" applyAlignment="1" applyProtection="1">
      <alignment horizontal="center"/>
      <protection locked="0"/>
    </xf>
    <xf numFmtId="2" fontId="0" fillId="8" borderId="0" xfId="0" applyNumberFormat="1" applyFill="1" applyBorder="1" applyAlignment="1" applyProtection="1">
      <alignment horizontal="center"/>
      <protection locked="0"/>
    </xf>
    <xf numFmtId="21" fontId="0" fillId="8" borderId="0" xfId="0" applyNumberFormat="1" applyFill="1" applyBorder="1" applyAlignment="1" applyProtection="1">
      <alignment horizontal="center"/>
      <protection locked="0"/>
    </xf>
    <xf numFmtId="0" fontId="0" fillId="8" borderId="0" xfId="0" applyFill="1" applyBorder="1" applyAlignment="1" applyProtection="1">
      <alignment horizontal="center"/>
      <protection locked="0"/>
    </xf>
    <xf numFmtId="45" fontId="0" fillId="8" borderId="0" xfId="0" applyNumberFormat="1" applyFill="1" applyBorder="1" applyAlignment="1" applyProtection="1">
      <alignment horizontal="center"/>
      <protection locked="0"/>
    </xf>
    <xf numFmtId="1" fontId="0" fillId="15" borderId="0" xfId="0" applyNumberFormat="1" applyFill="1" applyBorder="1" applyAlignment="1" applyProtection="1">
      <alignment horizontal="center"/>
      <protection locked="0"/>
    </xf>
    <xf numFmtId="1" fontId="0" fillId="24" borderId="0" xfId="0" applyNumberFormat="1" applyFill="1" applyBorder="1" applyAlignment="1" applyProtection="1">
      <alignment horizontal="center"/>
      <protection locked="0"/>
    </xf>
    <xf numFmtId="0" fontId="0" fillId="0" borderId="0" xfId="0" applyNumberFormat="1" applyBorder="1" applyAlignment="1">
      <alignment horizontal="center"/>
    </xf>
    <xf numFmtId="20" fontId="0" fillId="0" borderId="0" xfId="0" applyNumberFormat="1" applyFill="1" applyBorder="1" applyAlignment="1">
      <alignment horizontal="center"/>
    </xf>
    <xf numFmtId="0" fontId="0" fillId="0" borderId="0" xfId="0" applyFill="1" applyBorder="1" applyAlignment="1">
      <alignment/>
    </xf>
    <xf numFmtId="190" fontId="0" fillId="0" borderId="0" xfId="0" applyNumberFormat="1" applyFont="1" applyFill="1" applyBorder="1" applyAlignment="1">
      <alignment horizontal="center"/>
    </xf>
    <xf numFmtId="191" fontId="0" fillId="0" borderId="0" xfId="0" applyNumberFormat="1" applyFill="1" applyBorder="1" applyAlignment="1">
      <alignment horizontal="center"/>
    </xf>
    <xf numFmtId="0" fontId="0" fillId="0" borderId="0" xfId="0" applyNumberFormat="1" applyFill="1" applyBorder="1" applyAlignment="1">
      <alignment horizontal="center"/>
    </xf>
    <xf numFmtId="0" fontId="0" fillId="0" borderId="0" xfId="0" applyFont="1" applyFill="1" applyBorder="1" applyAlignment="1">
      <alignment/>
    </xf>
    <xf numFmtId="20" fontId="0" fillId="0" borderId="0" xfId="0" applyNumberFormat="1" applyFont="1" applyBorder="1" applyAlignment="1">
      <alignment horizontal="center"/>
    </xf>
    <xf numFmtId="190" fontId="0" fillId="0" borderId="0" xfId="0" applyNumberFormat="1" applyFill="1" applyBorder="1" applyAlignment="1">
      <alignment horizontal="center"/>
    </xf>
    <xf numFmtId="1" fontId="3" fillId="11" borderId="0" xfId="151" applyNumberFormat="1" applyFont="1" applyFill="1" applyBorder="1" applyAlignment="1" applyProtection="1">
      <alignment horizontal="center"/>
      <protection locked="0"/>
    </xf>
    <xf numFmtId="1" fontId="3" fillId="3" borderId="0" xfId="151" applyNumberFormat="1" applyFill="1" applyBorder="1" applyAlignment="1" applyProtection="1">
      <alignment horizontal="center"/>
      <protection locked="0"/>
    </xf>
    <xf numFmtId="0" fontId="3" fillId="0" borderId="0" xfId="151" applyFont="1" applyFill="1" applyBorder="1" applyAlignment="1" applyProtection="1">
      <alignment/>
      <protection/>
    </xf>
    <xf numFmtId="192" fontId="0" fillId="0" borderId="0" xfId="0" applyNumberFormat="1" applyFill="1" applyBorder="1" applyAlignment="1">
      <alignment horizontal="center"/>
    </xf>
    <xf numFmtId="1" fontId="3" fillId="20" borderId="0" xfId="151" applyNumberFormat="1" applyFill="1" applyBorder="1" applyAlignment="1" applyProtection="1">
      <alignment horizontal="center"/>
      <protection locked="0"/>
    </xf>
    <xf numFmtId="1" fontId="3" fillId="24" borderId="0" xfId="151" applyNumberFormat="1" applyFill="1" applyBorder="1" applyAlignment="1" applyProtection="1">
      <alignment horizontal="center"/>
      <protection locked="0"/>
    </xf>
    <xf numFmtId="0" fontId="0" fillId="0" borderId="0" xfId="0" applyFont="1" applyFill="1" applyBorder="1" applyAlignment="1">
      <alignment/>
    </xf>
    <xf numFmtId="193" fontId="0" fillId="0" borderId="0" xfId="0" applyNumberFormat="1" applyAlignment="1">
      <alignment horizontal="center"/>
    </xf>
    <xf numFmtId="2" fontId="0" fillId="8" borderId="17" xfId="0" applyNumberFormat="1" applyFill="1" applyBorder="1" applyAlignment="1" applyProtection="1">
      <alignment horizontal="center"/>
      <protection locked="0"/>
    </xf>
    <xf numFmtId="2" fontId="0" fillId="20" borderId="17" xfId="0" applyNumberFormat="1" applyFill="1" applyBorder="1" applyAlignment="1" applyProtection="1">
      <alignment horizontal="center"/>
      <protection locked="0"/>
    </xf>
    <xf numFmtId="2" fontId="0" fillId="0" borderId="16" xfId="0" applyNumberFormat="1" applyBorder="1" applyAlignment="1" applyProtection="1">
      <alignment horizontal="center"/>
      <protection locked="0"/>
    </xf>
    <xf numFmtId="2" fontId="0" fillId="0" borderId="17" xfId="0" applyNumberFormat="1" applyBorder="1" applyAlignment="1" applyProtection="1">
      <alignment horizontal="center"/>
      <protection locked="0"/>
    </xf>
    <xf numFmtId="2" fontId="0" fillId="20" borderId="16" xfId="0" applyNumberFormat="1" applyFill="1" applyBorder="1" applyAlignment="1" applyProtection="1">
      <alignment horizontal="center"/>
      <protection locked="0"/>
    </xf>
    <xf numFmtId="2" fontId="0" fillId="20" borderId="15" xfId="0" applyNumberFormat="1" applyFill="1" applyBorder="1" applyAlignment="1" applyProtection="1">
      <alignment horizontal="center"/>
      <protection locked="0"/>
    </xf>
    <xf numFmtId="2" fontId="0" fillId="0" borderId="15" xfId="0" applyNumberFormat="1" applyBorder="1" applyAlignment="1" applyProtection="1">
      <alignment horizontal="center"/>
      <protection locked="0"/>
    </xf>
    <xf numFmtId="0" fontId="0" fillId="0" borderId="0" xfId="0" applyFill="1" applyAlignment="1">
      <alignment horizontal="center"/>
    </xf>
    <xf numFmtId="14" fontId="0" fillId="0" borderId="0" xfId="0" applyNumberFormat="1" applyBorder="1" applyAlignment="1">
      <alignment/>
    </xf>
    <xf numFmtId="193" fontId="0" fillId="0" borderId="0" xfId="0" applyNumberFormat="1" applyBorder="1" applyAlignment="1">
      <alignment horizontal="center"/>
    </xf>
    <xf numFmtId="0" fontId="0" fillId="0" borderId="11" xfId="0" applyBorder="1" applyAlignment="1">
      <alignment/>
    </xf>
    <xf numFmtId="0" fontId="0" fillId="0" borderId="11" xfId="0" applyBorder="1" applyAlignment="1">
      <alignment horizontal="center"/>
    </xf>
    <xf numFmtId="193" fontId="0" fillId="0" borderId="11" xfId="0" applyNumberFormat="1" applyBorder="1" applyAlignment="1">
      <alignment horizontal="center"/>
    </xf>
    <xf numFmtId="0" fontId="0" fillId="8" borderId="23" xfId="0" applyFill="1" applyBorder="1" applyAlignment="1">
      <alignment/>
    </xf>
    <xf numFmtId="0" fontId="0" fillId="8" borderId="23" xfId="0" applyFill="1" applyBorder="1" applyAlignment="1">
      <alignment horizontal="center"/>
    </xf>
    <xf numFmtId="193" fontId="0" fillId="8" borderId="23" xfId="0" applyNumberFormat="1" applyFill="1" applyBorder="1" applyAlignment="1">
      <alignment horizontal="center"/>
    </xf>
    <xf numFmtId="0" fontId="0" fillId="8" borderId="23" xfId="0" applyFont="1" applyFill="1" applyBorder="1" applyAlignment="1">
      <alignment horizontal="center"/>
    </xf>
    <xf numFmtId="0" fontId="0" fillId="8" borderId="23" xfId="0" applyFont="1" applyFill="1" applyBorder="1" applyAlignment="1">
      <alignment horizontal="center"/>
    </xf>
    <xf numFmtId="0" fontId="0" fillId="8" borderId="21" xfId="0" applyFill="1" applyBorder="1" applyAlignment="1">
      <alignment horizontal="center"/>
    </xf>
    <xf numFmtId="0" fontId="0" fillId="8" borderId="21" xfId="0" applyFont="1" applyFill="1" applyBorder="1" applyAlignment="1">
      <alignment horizontal="center"/>
    </xf>
    <xf numFmtId="0" fontId="0" fillId="28" borderId="19" xfId="0" applyFill="1" applyBorder="1" applyAlignment="1">
      <alignment horizontal="center"/>
    </xf>
    <xf numFmtId="0" fontId="0" fillId="28" borderId="20" xfId="0" applyFill="1" applyBorder="1" applyAlignment="1">
      <alignment horizontal="center"/>
    </xf>
    <xf numFmtId="0" fontId="0" fillId="20" borderId="25" xfId="169" applyNumberFormat="1" applyFont="1" applyFill="1" applyBorder="1" applyAlignment="1" applyProtection="1">
      <alignment horizontal="center"/>
      <protection locked="0"/>
    </xf>
    <xf numFmtId="0" fontId="0" fillId="0" borderId="0" xfId="0" applyNumberFormat="1" applyBorder="1" applyAlignment="1" applyProtection="1">
      <alignment/>
      <protection locked="0"/>
    </xf>
    <xf numFmtId="0" fontId="0" fillId="28" borderId="18" xfId="0" applyFill="1" applyBorder="1" applyAlignment="1">
      <alignment horizontal="center"/>
    </xf>
    <xf numFmtId="1" fontId="3" fillId="3" borderId="0" xfId="151" applyNumberFormat="1" applyFont="1" applyFill="1" applyBorder="1" applyAlignment="1" applyProtection="1">
      <alignment horizontal="center"/>
      <protection locked="0"/>
    </xf>
    <xf numFmtId="0" fontId="3" fillId="0" borderId="0" xfId="151" applyFill="1" applyBorder="1" applyAlignment="1" applyProtection="1" quotePrefix="1">
      <alignment/>
      <protection/>
    </xf>
    <xf numFmtId="1" fontId="3" fillId="17" borderId="0" xfId="151" applyNumberFormat="1" applyFont="1" applyFill="1" applyBorder="1" applyAlignment="1" applyProtection="1">
      <alignment horizontal="center"/>
      <protection locked="0"/>
    </xf>
    <xf numFmtId="1" fontId="3" fillId="4" borderId="0" xfId="151" applyNumberFormat="1" applyFill="1" applyBorder="1" applyAlignment="1" applyProtection="1">
      <alignment horizontal="center"/>
      <protection locked="0"/>
    </xf>
    <xf numFmtId="1" fontId="3" fillId="15" borderId="0" xfId="151" applyNumberFormat="1" applyFill="1" applyBorder="1" applyAlignment="1" applyProtection="1">
      <alignment horizontal="center"/>
      <protection locked="0"/>
    </xf>
    <xf numFmtId="0" fontId="0" fillId="0" borderId="0" xfId="151" applyFont="1" applyFill="1" applyBorder="1" applyAlignment="1" applyProtection="1">
      <alignment/>
      <protection/>
    </xf>
    <xf numFmtId="0" fontId="0" fillId="0" borderId="0" xfId="0" applyFont="1" applyFill="1" applyBorder="1" applyAlignment="1">
      <alignment/>
    </xf>
    <xf numFmtId="0" fontId="0" fillId="0" borderId="25" xfId="169" applyNumberFormat="1" applyFont="1" applyFill="1" applyBorder="1" applyAlignment="1" applyProtection="1">
      <alignment horizontal="center"/>
      <protection locked="0"/>
    </xf>
    <xf numFmtId="0" fontId="0" fillId="20" borderId="26" xfId="169" applyNumberFormat="1" applyFont="1" applyFill="1" applyBorder="1" applyAlignment="1" applyProtection="1">
      <alignment horizontal="center"/>
      <protection locked="0"/>
    </xf>
    <xf numFmtId="0" fontId="0" fillId="8" borderId="10" xfId="0" applyFont="1" applyFill="1" applyBorder="1" applyAlignment="1" applyProtection="1">
      <alignment horizontal="center"/>
      <protection locked="0"/>
    </xf>
    <xf numFmtId="0" fontId="0" fillId="20" borderId="10"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0" fontId="0" fillId="0" borderId="0" xfId="0" applyFont="1" applyBorder="1" applyAlignment="1" applyProtection="1">
      <alignment horizontal="center"/>
      <protection locked="0"/>
    </xf>
    <xf numFmtId="0" fontId="0" fillId="21" borderId="27" xfId="169" applyNumberFormat="1" applyFill="1" applyBorder="1" applyAlignment="1" applyProtection="1">
      <alignment horizontal="center"/>
      <protection locked="0"/>
    </xf>
    <xf numFmtId="0" fontId="0" fillId="20" borderId="27" xfId="169" applyNumberFormat="1" applyFill="1" applyBorder="1" applyAlignment="1" applyProtection="1">
      <alignment horizontal="center"/>
      <protection locked="0"/>
    </xf>
    <xf numFmtId="0" fontId="0" fillId="0" borderId="25" xfId="169" applyNumberFormat="1" applyFill="1" applyBorder="1" applyAlignment="1" applyProtection="1">
      <alignment horizontal="center"/>
      <protection locked="0"/>
    </xf>
    <xf numFmtId="0" fontId="0" fillId="0" borderId="27" xfId="169" applyNumberFormat="1" applyFill="1" applyBorder="1" applyAlignment="1" applyProtection="1">
      <alignment horizontal="center"/>
      <protection locked="0"/>
    </xf>
    <xf numFmtId="0" fontId="0" fillId="20" borderId="25" xfId="169" applyNumberFormat="1" applyFill="1" applyBorder="1" applyAlignment="1" applyProtection="1">
      <alignment horizontal="center"/>
      <protection locked="0"/>
    </xf>
    <xf numFmtId="0" fontId="0" fillId="20" borderId="26" xfId="169" applyNumberFormat="1" applyFill="1" applyBorder="1" applyAlignment="1" applyProtection="1">
      <alignment horizontal="center"/>
      <protection locked="0"/>
    </xf>
    <xf numFmtId="0" fontId="0" fillId="0" borderId="26" xfId="169" applyNumberFormat="1" applyFill="1" applyBorder="1" applyAlignment="1" applyProtection="1">
      <alignment horizontal="center"/>
      <protection locked="0"/>
    </xf>
    <xf numFmtId="184" fontId="0" fillId="3" borderId="14" xfId="0" applyNumberFormat="1" applyFill="1" applyBorder="1" applyAlignment="1" applyProtection="1">
      <alignment horizontal="center"/>
      <protection locked="0"/>
    </xf>
    <xf numFmtId="184" fontId="0" fillId="24" borderId="14" xfId="0" applyNumberFormat="1" applyFill="1" applyBorder="1" applyAlignment="1" applyProtection="1">
      <alignment horizontal="center"/>
      <protection locked="0"/>
    </xf>
    <xf numFmtId="184" fontId="0" fillId="25" borderId="12" xfId="0" applyNumberFormat="1" applyFill="1" applyBorder="1" applyAlignment="1" applyProtection="1">
      <alignment horizontal="center"/>
      <protection locked="0"/>
    </xf>
    <xf numFmtId="178" fontId="0" fillId="0" borderId="0" xfId="0" applyNumberFormat="1" applyAlignment="1" applyProtection="1">
      <alignment/>
      <protection locked="0"/>
    </xf>
    <xf numFmtId="0" fontId="0" fillId="0" borderId="0" xfId="0" applyNumberFormat="1" applyFont="1" applyFill="1" applyBorder="1" applyAlignment="1">
      <alignment horizontal="center"/>
    </xf>
    <xf numFmtId="191" fontId="0" fillId="0" borderId="0" xfId="0" applyNumberFormat="1" applyFont="1" applyFill="1" applyBorder="1" applyAlignment="1">
      <alignment horizontal="center"/>
    </xf>
    <xf numFmtId="0" fontId="0" fillId="0" borderId="0" xfId="0" applyFill="1" applyBorder="1" applyAlignment="1" quotePrefix="1">
      <alignment horizontal="center"/>
    </xf>
    <xf numFmtId="21" fontId="0" fillId="0" borderId="0" xfId="0" applyNumberFormat="1" applyFill="1" applyBorder="1" applyAlignment="1">
      <alignment/>
    </xf>
    <xf numFmtId="178" fontId="0" fillId="0" borderId="0" xfId="0" applyNumberFormat="1" applyFill="1" applyBorder="1" applyAlignment="1" applyProtection="1">
      <alignment horizontal="right"/>
      <protection locked="0"/>
    </xf>
    <xf numFmtId="178" fontId="0" fillId="0" borderId="0" xfId="0" applyNumberFormat="1" applyFill="1" applyBorder="1" applyAlignment="1">
      <alignment horizontal="center"/>
    </xf>
    <xf numFmtId="0" fontId="0" fillId="25" borderId="21" xfId="0" applyFill="1" applyBorder="1" applyAlignment="1">
      <alignment horizontal="center"/>
    </xf>
    <xf numFmtId="0" fontId="0" fillId="25" borderId="23" xfId="0" applyFill="1" applyBorder="1" applyAlignment="1">
      <alignment/>
    </xf>
    <xf numFmtId="0" fontId="0" fillId="25" borderId="23" xfId="0" applyFill="1" applyBorder="1" applyAlignment="1">
      <alignment horizontal="center"/>
    </xf>
    <xf numFmtId="193" fontId="0" fillId="25" borderId="23" xfId="0" applyNumberFormat="1" applyFill="1" applyBorder="1" applyAlignment="1">
      <alignment horizontal="center"/>
    </xf>
    <xf numFmtId="0" fontId="0" fillId="25" borderId="23" xfId="0" applyFont="1" applyFill="1" applyBorder="1" applyAlignment="1">
      <alignment horizontal="center"/>
    </xf>
    <xf numFmtId="0" fontId="0" fillId="25" borderId="23" xfId="0" applyFont="1" applyFill="1" applyBorder="1" applyAlignment="1">
      <alignment horizontal="center"/>
    </xf>
    <xf numFmtId="0" fontId="0" fillId="25" borderId="21"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14" fontId="0" fillId="0" borderId="10" xfId="0" applyNumberFormat="1" applyBorder="1" applyAlignment="1">
      <alignment/>
    </xf>
    <xf numFmtId="193" fontId="0" fillId="0" borderId="10" xfId="0" applyNumberFormat="1" applyBorder="1" applyAlignment="1">
      <alignment horizontal="center"/>
    </xf>
    <xf numFmtId="0" fontId="0" fillId="8" borderId="19" xfId="0" applyFill="1" applyBorder="1" applyAlignment="1">
      <alignment horizontal="center"/>
    </xf>
    <xf numFmtId="0" fontId="0" fillId="8" borderId="20" xfId="0" applyFill="1" applyBorder="1" applyAlignment="1">
      <alignment horizontal="center"/>
    </xf>
    <xf numFmtId="0" fontId="0" fillId="25" borderId="18" xfId="0" applyFill="1" applyBorder="1" applyAlignment="1">
      <alignment horizontal="center"/>
    </xf>
    <xf numFmtId="0" fontId="0" fillId="25" borderId="19" xfId="0" applyFill="1" applyBorder="1" applyAlignment="1">
      <alignment horizontal="center"/>
    </xf>
    <xf numFmtId="0" fontId="0" fillId="25" borderId="20" xfId="0" applyFill="1" applyBorder="1" applyAlignment="1">
      <alignment horizontal="center"/>
    </xf>
    <xf numFmtId="0" fontId="0" fillId="5" borderId="17" xfId="0" applyFill="1" applyBorder="1" applyAlignment="1" applyProtection="1">
      <alignment horizontal="right"/>
      <protection/>
    </xf>
    <xf numFmtId="0" fontId="7" fillId="20" borderId="11" xfId="0" applyFont="1" applyFill="1" applyBorder="1" applyAlignment="1" applyProtection="1">
      <alignment horizontal="center"/>
      <protection/>
    </xf>
    <xf numFmtId="0" fontId="0" fillId="0" borderId="25" xfId="169" applyNumberFormat="1" applyFont="1" applyFill="1" applyBorder="1" applyAlignment="1" applyProtection="1">
      <alignment horizontal="center"/>
      <protection locked="0"/>
    </xf>
    <xf numFmtId="0" fontId="0" fillId="0" borderId="11" xfId="0" applyFont="1" applyFill="1" applyBorder="1" applyAlignment="1" applyProtection="1">
      <alignment/>
      <protection locked="0"/>
    </xf>
    <xf numFmtId="0" fontId="30" fillId="0" borderId="0" xfId="0" applyFont="1" applyAlignment="1">
      <alignment/>
    </xf>
    <xf numFmtId="0" fontId="0" fillId="8" borderId="23" xfId="0" applyFill="1" applyBorder="1" applyAlignment="1" applyProtection="1">
      <alignment horizontal="center"/>
      <protection locked="0"/>
    </xf>
    <xf numFmtId="0" fontId="7" fillId="3" borderId="22" xfId="0" applyFont="1" applyFill="1" applyBorder="1" applyAlignment="1" applyProtection="1">
      <alignment horizontal="center"/>
      <protection locked="0"/>
    </xf>
    <xf numFmtId="0" fontId="7" fillId="3" borderId="24" xfId="0" applyFont="1" applyFill="1" applyBorder="1" applyAlignment="1" applyProtection="1">
      <alignment horizontal="center"/>
      <protection locked="0"/>
    </xf>
    <xf numFmtId="0" fontId="7" fillId="25" borderId="22" xfId="0" applyFont="1" applyFill="1" applyBorder="1" applyAlignment="1">
      <alignment horizontal="center"/>
    </xf>
    <xf numFmtId="0" fontId="7" fillId="25" borderId="23" xfId="0" applyFont="1" applyFill="1" applyBorder="1" applyAlignment="1">
      <alignment horizontal="center"/>
    </xf>
    <xf numFmtId="0" fontId="7" fillId="25" borderId="24" xfId="0" applyFont="1" applyFill="1" applyBorder="1" applyAlignment="1">
      <alignment horizontal="center"/>
    </xf>
    <xf numFmtId="0" fontId="0" fillId="8" borderId="22" xfId="0" applyFill="1" applyBorder="1" applyAlignment="1">
      <alignment horizontal="center"/>
    </xf>
    <xf numFmtId="0" fontId="0" fillId="8" borderId="23" xfId="0" applyFill="1" applyBorder="1" applyAlignment="1">
      <alignment horizontal="center"/>
    </xf>
    <xf numFmtId="0" fontId="0" fillId="8" borderId="24" xfId="0" applyFill="1" applyBorder="1" applyAlignment="1">
      <alignment horizontal="center"/>
    </xf>
    <xf numFmtId="0" fontId="7" fillId="0" borderId="0" xfId="0" applyFont="1" applyAlignment="1">
      <alignment horizontal="center"/>
    </xf>
    <xf numFmtId="49" fontId="0" fillId="0" borderId="0" xfId="0" applyNumberFormat="1" applyAlignment="1" applyProtection="1">
      <alignment/>
      <protection locked="0"/>
    </xf>
  </cellXfs>
  <cellStyles count="180">
    <cellStyle name="Normal" xfId="0"/>
    <cellStyle name="20% - Accent1" xfId="15"/>
    <cellStyle name="20% - Accent1 2" xfId="16"/>
    <cellStyle name="20% - Accent1 2 2" xfId="17"/>
    <cellStyle name="20% - Accent1 3" xfId="18"/>
    <cellStyle name="20% - Accent2" xfId="19"/>
    <cellStyle name="20% - Accent2 2" xfId="20"/>
    <cellStyle name="20% - Accent2 2 2" xfId="21"/>
    <cellStyle name="20% - Accent2 3" xfId="22"/>
    <cellStyle name="20% - Accent3" xfId="23"/>
    <cellStyle name="20% - Accent3 2" xfId="24"/>
    <cellStyle name="20% - Accent3 2 2" xfId="25"/>
    <cellStyle name="20% - Accent3 3" xfId="26"/>
    <cellStyle name="20% - Accent4" xfId="27"/>
    <cellStyle name="20% - Accent4 2" xfId="28"/>
    <cellStyle name="20% - Accent4 2 2" xfId="29"/>
    <cellStyle name="20% - Accent4 3" xfId="30"/>
    <cellStyle name="20% - Accent5" xfId="31"/>
    <cellStyle name="20% - Accent5 2" xfId="32"/>
    <cellStyle name="20% - Accent5 2 2" xfId="33"/>
    <cellStyle name="20% - Accent5 3" xfId="34"/>
    <cellStyle name="20% - Accent6" xfId="35"/>
    <cellStyle name="20% - Accent6 2" xfId="36"/>
    <cellStyle name="20% - Accent6 2 2" xfId="37"/>
    <cellStyle name="20% - Accent6 3" xfId="38"/>
    <cellStyle name="40% - Accent1" xfId="39"/>
    <cellStyle name="40% - Accent1 2" xfId="40"/>
    <cellStyle name="40% - Accent1 2 2" xfId="41"/>
    <cellStyle name="40% - Accent1 3" xfId="42"/>
    <cellStyle name="40% - Accent2" xfId="43"/>
    <cellStyle name="40% - Accent2 2" xfId="44"/>
    <cellStyle name="40% - Accent2 2 2" xfId="45"/>
    <cellStyle name="40% - Accent2 3" xfId="46"/>
    <cellStyle name="40% - Accent3" xfId="47"/>
    <cellStyle name="40% - Accent3 2" xfId="48"/>
    <cellStyle name="40% - Accent3 2 2" xfId="49"/>
    <cellStyle name="40% - Accent3 3" xfId="50"/>
    <cellStyle name="40% - Accent4" xfId="51"/>
    <cellStyle name="40% - Accent4 2" xfId="52"/>
    <cellStyle name="40% - Accent4 2 2" xfId="53"/>
    <cellStyle name="40% - Accent4 3" xfId="54"/>
    <cellStyle name="40% - Accent5" xfId="55"/>
    <cellStyle name="40% - Accent5 2" xfId="56"/>
    <cellStyle name="40% - Accent5 2 2" xfId="57"/>
    <cellStyle name="40% - Accent5 3" xfId="58"/>
    <cellStyle name="40% - Accent6" xfId="59"/>
    <cellStyle name="40% - Accent6 2" xfId="60"/>
    <cellStyle name="40% - Accent6 2 2" xfId="61"/>
    <cellStyle name="40% - Accent6 3" xfId="62"/>
    <cellStyle name="60% - Accent1" xfId="63"/>
    <cellStyle name="60% - Accent1 2" xfId="64"/>
    <cellStyle name="60% - Accent1 2 2" xfId="65"/>
    <cellStyle name="60% - Accent1 3" xfId="66"/>
    <cellStyle name="60% - Accent2" xfId="67"/>
    <cellStyle name="60% - Accent2 2" xfId="68"/>
    <cellStyle name="60% - Accent2 2 2" xfId="69"/>
    <cellStyle name="60% - Accent2 3" xfId="70"/>
    <cellStyle name="60% - Accent3" xfId="71"/>
    <cellStyle name="60% - Accent3 2" xfId="72"/>
    <cellStyle name="60% - Accent3 2 2" xfId="73"/>
    <cellStyle name="60% - Accent3 3" xfId="74"/>
    <cellStyle name="60% - Accent4" xfId="75"/>
    <cellStyle name="60% - Accent4 2" xfId="76"/>
    <cellStyle name="60% - Accent4 2 2" xfId="77"/>
    <cellStyle name="60% - Accent4 3" xfId="78"/>
    <cellStyle name="60% - Accent5" xfId="79"/>
    <cellStyle name="60% - Accent5 2" xfId="80"/>
    <cellStyle name="60% - Accent5 2 2" xfId="81"/>
    <cellStyle name="60% - Accent5 3" xfId="82"/>
    <cellStyle name="60% - Accent6" xfId="83"/>
    <cellStyle name="60% - Accent6 2" xfId="84"/>
    <cellStyle name="60% - Accent6 2 2" xfId="85"/>
    <cellStyle name="60% - Accent6 3" xfId="86"/>
    <cellStyle name="Accent1" xfId="87"/>
    <cellStyle name="Accent1 2" xfId="88"/>
    <cellStyle name="Accent1 2 2" xfId="89"/>
    <cellStyle name="Accent1 3" xfId="90"/>
    <cellStyle name="Accent2" xfId="91"/>
    <cellStyle name="Accent2 2" xfId="92"/>
    <cellStyle name="Accent2 2 2" xfId="93"/>
    <cellStyle name="Accent2 3" xfId="94"/>
    <cellStyle name="Accent3" xfId="95"/>
    <cellStyle name="Accent3 2" xfId="96"/>
    <cellStyle name="Accent3 2 2" xfId="97"/>
    <cellStyle name="Accent3 3" xfId="98"/>
    <cellStyle name="Accent4" xfId="99"/>
    <cellStyle name="Accent4 2" xfId="100"/>
    <cellStyle name="Accent4 2 2" xfId="101"/>
    <cellStyle name="Accent4 3" xfId="102"/>
    <cellStyle name="Accent5" xfId="103"/>
    <cellStyle name="Accent5 2" xfId="104"/>
    <cellStyle name="Accent5 2 2" xfId="105"/>
    <cellStyle name="Accent5 3" xfId="106"/>
    <cellStyle name="Accent6" xfId="107"/>
    <cellStyle name="Accent6 2" xfId="108"/>
    <cellStyle name="Accent6 2 2" xfId="109"/>
    <cellStyle name="Accent6 3" xfId="110"/>
    <cellStyle name="Bad" xfId="111"/>
    <cellStyle name="Bad 2" xfId="112"/>
    <cellStyle name="Bad 2 2" xfId="113"/>
    <cellStyle name="Bad 3" xfId="114"/>
    <cellStyle name="Calculation" xfId="115"/>
    <cellStyle name="Calculation 2" xfId="116"/>
    <cellStyle name="Calculation 2 2" xfId="117"/>
    <cellStyle name="Calculation 3" xfId="118"/>
    <cellStyle name="Check Cell" xfId="119"/>
    <cellStyle name="Check Cell 2" xfId="120"/>
    <cellStyle name="Check Cell 2 2" xfId="121"/>
    <cellStyle name="Check Cell 3" xfId="122"/>
    <cellStyle name="Euro" xfId="123"/>
    <cellStyle name="Euro 2" xfId="124"/>
    <cellStyle name="Euro 3" xfId="125"/>
    <cellStyle name="Explanatory Text" xfId="126"/>
    <cellStyle name="Explanatory Text 2" xfId="127"/>
    <cellStyle name="Explanatory Text 2 2" xfId="128"/>
    <cellStyle name="Explanatory Text 3" xfId="129"/>
    <cellStyle name="Followed Hyperlink" xfId="130"/>
    <cellStyle name="Good" xfId="131"/>
    <cellStyle name="Good 2" xfId="132"/>
    <cellStyle name="Good 2 2" xfId="133"/>
    <cellStyle name="Good 3" xfId="134"/>
    <cellStyle name="Heading 1" xfId="135"/>
    <cellStyle name="Heading 1 2" xfId="136"/>
    <cellStyle name="Heading 1 2 2" xfId="137"/>
    <cellStyle name="Heading 1 3" xfId="138"/>
    <cellStyle name="Heading 2" xfId="139"/>
    <cellStyle name="Heading 2 2" xfId="140"/>
    <cellStyle name="Heading 2 2 2" xfId="141"/>
    <cellStyle name="Heading 2 3" xfId="142"/>
    <cellStyle name="Heading 3" xfId="143"/>
    <cellStyle name="Heading 3 2" xfId="144"/>
    <cellStyle name="Heading 3 2 2" xfId="145"/>
    <cellStyle name="Heading 3 3" xfId="146"/>
    <cellStyle name="Heading 4" xfId="147"/>
    <cellStyle name="Heading 4 2" xfId="148"/>
    <cellStyle name="Heading 4 2 2" xfId="149"/>
    <cellStyle name="Heading 4 3" xfId="150"/>
    <cellStyle name="Hyperlink" xfId="151"/>
    <cellStyle name="Hyperlink 2" xfId="152"/>
    <cellStyle name="Hyperlink 3" xfId="153"/>
    <cellStyle name="Input" xfId="154"/>
    <cellStyle name="Input 2" xfId="155"/>
    <cellStyle name="Input 2 2" xfId="156"/>
    <cellStyle name="Input 3" xfId="157"/>
    <cellStyle name="Comma" xfId="158"/>
    <cellStyle name="Comma [0]" xfId="159"/>
    <cellStyle name="Linked Cell" xfId="160"/>
    <cellStyle name="Linked Cell 2" xfId="161"/>
    <cellStyle name="Linked Cell 2 2" xfId="162"/>
    <cellStyle name="Linked Cell 3" xfId="163"/>
    <cellStyle name="Neutral" xfId="164"/>
    <cellStyle name="Neutral 2" xfId="165"/>
    <cellStyle name="Neutral 2 2" xfId="166"/>
    <cellStyle name="Neutral 3" xfId="167"/>
    <cellStyle name="Normal 2" xfId="168"/>
    <cellStyle name="Normal 2 2" xfId="169"/>
    <cellStyle name="Normal 3" xfId="170"/>
    <cellStyle name="Note" xfId="171"/>
    <cellStyle name="Note 2" xfId="172"/>
    <cellStyle name="Note 2 2" xfId="173"/>
    <cellStyle name="Note 3" xfId="174"/>
    <cellStyle name="Output" xfId="175"/>
    <cellStyle name="Output 2" xfId="176"/>
    <cellStyle name="Output 2 2" xfId="177"/>
    <cellStyle name="Output 3" xfId="178"/>
    <cellStyle name="Percent" xfId="179"/>
    <cellStyle name="Title" xfId="180"/>
    <cellStyle name="Title 2" xfId="181"/>
    <cellStyle name="Title 2 2" xfId="182"/>
    <cellStyle name="Title 3" xfId="183"/>
    <cellStyle name="Total" xfId="184"/>
    <cellStyle name="Total 2" xfId="185"/>
    <cellStyle name="Total 2 2" xfId="186"/>
    <cellStyle name="Total 3" xfId="187"/>
    <cellStyle name="Currency" xfId="188"/>
    <cellStyle name="Currency [0]" xfId="189"/>
    <cellStyle name="Warning Text" xfId="190"/>
    <cellStyle name="Warning Text 2" xfId="191"/>
    <cellStyle name="Warning Text 2 2" xfId="192"/>
    <cellStyle name="Warning Text 3" xfId="193"/>
  </cellStyles>
  <dxfs count="4">
    <dxf>
      <font>
        <b/>
        <i val="0"/>
        <color indexed="10"/>
      </font>
      <fill>
        <patternFill>
          <bgColor indexed="13"/>
        </patternFill>
      </fill>
    </dxf>
    <dxf>
      <fill>
        <patternFill>
          <bgColor rgb="FFFF9900"/>
        </patternFill>
      </fill>
      <border/>
    </dxf>
    <dxf>
      <fill>
        <patternFill>
          <bgColor rgb="FF99CCFF"/>
        </patternFill>
      </fill>
      <border/>
    </dxf>
    <dxf>
      <fill>
        <patternFill>
          <bgColor rgb="FF00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675"/>
          <c:w val="0.97875"/>
          <c:h val="0.91925"/>
        </c:manualLayout>
      </c:layout>
      <c:barChart>
        <c:barDir val="col"/>
        <c:grouping val="stacked"/>
        <c:varyColors val="0"/>
        <c:ser>
          <c:idx val="5"/>
          <c:order val="0"/>
          <c:tx>
            <c:v>Trainingen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STATISTIEKEN!$A$20:$A$72</c:f>
              <c:strCache>
                <c:ptCount val="53"/>
                <c:pt idx="0">
                  <c:v>week 0</c:v>
                </c:pt>
                <c:pt idx="1">
                  <c:v>week 1</c:v>
                </c:pt>
                <c:pt idx="2">
                  <c:v>week 2</c:v>
                </c:pt>
                <c:pt idx="3">
                  <c:v>week 3</c:v>
                </c:pt>
                <c:pt idx="4">
                  <c:v>week 4</c:v>
                </c:pt>
                <c:pt idx="5">
                  <c:v>week 5</c:v>
                </c:pt>
                <c:pt idx="6">
                  <c:v>week 6</c:v>
                </c:pt>
                <c:pt idx="7">
                  <c:v>week 7</c:v>
                </c:pt>
                <c:pt idx="8">
                  <c:v>week 8</c:v>
                </c:pt>
                <c:pt idx="9">
                  <c:v>week 9</c:v>
                </c:pt>
                <c:pt idx="10">
                  <c:v>week 10</c:v>
                </c:pt>
                <c:pt idx="11">
                  <c:v>week 11</c:v>
                </c:pt>
                <c:pt idx="12">
                  <c:v>week 12</c:v>
                </c:pt>
                <c:pt idx="13">
                  <c:v>week 13</c:v>
                </c:pt>
                <c:pt idx="14">
                  <c:v>week 14</c:v>
                </c:pt>
                <c:pt idx="15">
                  <c:v>week 15</c:v>
                </c:pt>
                <c:pt idx="16">
                  <c:v>week 16</c:v>
                </c:pt>
                <c:pt idx="17">
                  <c:v>week 17</c:v>
                </c:pt>
                <c:pt idx="18">
                  <c:v>week 18</c:v>
                </c:pt>
                <c:pt idx="19">
                  <c:v>week 19</c:v>
                </c:pt>
                <c:pt idx="20">
                  <c:v>week 20</c:v>
                </c:pt>
                <c:pt idx="21">
                  <c:v>week 21</c:v>
                </c:pt>
                <c:pt idx="22">
                  <c:v>week 22</c:v>
                </c:pt>
                <c:pt idx="23">
                  <c:v>week 23</c:v>
                </c:pt>
                <c:pt idx="24">
                  <c:v>week 24</c:v>
                </c:pt>
                <c:pt idx="25">
                  <c:v>week 25</c:v>
                </c:pt>
                <c:pt idx="26">
                  <c:v>week 26</c:v>
                </c:pt>
                <c:pt idx="27">
                  <c:v>week 27</c:v>
                </c:pt>
                <c:pt idx="28">
                  <c:v>week 28</c:v>
                </c:pt>
                <c:pt idx="29">
                  <c:v>week 29</c:v>
                </c:pt>
                <c:pt idx="30">
                  <c:v>week 30</c:v>
                </c:pt>
                <c:pt idx="31">
                  <c:v>week 31</c:v>
                </c:pt>
                <c:pt idx="32">
                  <c:v>week 32</c:v>
                </c:pt>
                <c:pt idx="33">
                  <c:v>week 33</c:v>
                </c:pt>
                <c:pt idx="34">
                  <c:v>week 34</c:v>
                </c:pt>
                <c:pt idx="35">
                  <c:v>week 35</c:v>
                </c:pt>
                <c:pt idx="36">
                  <c:v>week 36</c:v>
                </c:pt>
                <c:pt idx="37">
                  <c:v>week 37</c:v>
                </c:pt>
                <c:pt idx="38">
                  <c:v>week 38</c:v>
                </c:pt>
                <c:pt idx="39">
                  <c:v>week 39</c:v>
                </c:pt>
                <c:pt idx="40">
                  <c:v>week 40</c:v>
                </c:pt>
                <c:pt idx="41">
                  <c:v>week 41</c:v>
                </c:pt>
                <c:pt idx="42">
                  <c:v>week 42</c:v>
                </c:pt>
                <c:pt idx="43">
                  <c:v>week 43</c:v>
                </c:pt>
                <c:pt idx="44">
                  <c:v>week 44</c:v>
                </c:pt>
                <c:pt idx="45">
                  <c:v>week 45</c:v>
                </c:pt>
                <c:pt idx="46">
                  <c:v>week 46</c:v>
                </c:pt>
                <c:pt idx="47">
                  <c:v>week 47</c:v>
                </c:pt>
                <c:pt idx="48">
                  <c:v>week 48</c:v>
                </c:pt>
                <c:pt idx="49">
                  <c:v>week 49</c:v>
                </c:pt>
                <c:pt idx="50">
                  <c:v>week 50</c:v>
                </c:pt>
                <c:pt idx="51">
                  <c:v>week 51</c:v>
                </c:pt>
                <c:pt idx="52">
                  <c:v>week 52</c:v>
                </c:pt>
              </c:strCache>
            </c:strRef>
          </c:cat>
          <c:val>
            <c:numRef>
              <c:f>STATISTIEKEN!$J$20:$J$72</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ser>
          <c:idx val="8"/>
          <c:order val="1"/>
          <c:tx>
            <c:v>Wegwedstrijden</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STATISTIEKEN!$A$20:$A$72</c:f>
              <c:strCache>
                <c:ptCount val="53"/>
                <c:pt idx="0">
                  <c:v>week 0</c:v>
                </c:pt>
                <c:pt idx="1">
                  <c:v>week 1</c:v>
                </c:pt>
                <c:pt idx="2">
                  <c:v>week 2</c:v>
                </c:pt>
                <c:pt idx="3">
                  <c:v>week 3</c:v>
                </c:pt>
                <c:pt idx="4">
                  <c:v>week 4</c:v>
                </c:pt>
                <c:pt idx="5">
                  <c:v>week 5</c:v>
                </c:pt>
                <c:pt idx="6">
                  <c:v>week 6</c:v>
                </c:pt>
                <c:pt idx="7">
                  <c:v>week 7</c:v>
                </c:pt>
                <c:pt idx="8">
                  <c:v>week 8</c:v>
                </c:pt>
                <c:pt idx="9">
                  <c:v>week 9</c:v>
                </c:pt>
                <c:pt idx="10">
                  <c:v>week 10</c:v>
                </c:pt>
                <c:pt idx="11">
                  <c:v>week 11</c:v>
                </c:pt>
                <c:pt idx="12">
                  <c:v>week 12</c:v>
                </c:pt>
                <c:pt idx="13">
                  <c:v>week 13</c:v>
                </c:pt>
                <c:pt idx="14">
                  <c:v>week 14</c:v>
                </c:pt>
                <c:pt idx="15">
                  <c:v>week 15</c:v>
                </c:pt>
                <c:pt idx="16">
                  <c:v>week 16</c:v>
                </c:pt>
                <c:pt idx="17">
                  <c:v>week 17</c:v>
                </c:pt>
                <c:pt idx="18">
                  <c:v>week 18</c:v>
                </c:pt>
                <c:pt idx="19">
                  <c:v>week 19</c:v>
                </c:pt>
                <c:pt idx="20">
                  <c:v>week 20</c:v>
                </c:pt>
                <c:pt idx="21">
                  <c:v>week 21</c:v>
                </c:pt>
                <c:pt idx="22">
                  <c:v>week 22</c:v>
                </c:pt>
                <c:pt idx="23">
                  <c:v>week 23</c:v>
                </c:pt>
                <c:pt idx="24">
                  <c:v>week 24</c:v>
                </c:pt>
                <c:pt idx="25">
                  <c:v>week 25</c:v>
                </c:pt>
                <c:pt idx="26">
                  <c:v>week 26</c:v>
                </c:pt>
                <c:pt idx="27">
                  <c:v>week 27</c:v>
                </c:pt>
                <c:pt idx="28">
                  <c:v>week 28</c:v>
                </c:pt>
                <c:pt idx="29">
                  <c:v>week 29</c:v>
                </c:pt>
                <c:pt idx="30">
                  <c:v>week 30</c:v>
                </c:pt>
                <c:pt idx="31">
                  <c:v>week 31</c:v>
                </c:pt>
                <c:pt idx="32">
                  <c:v>week 32</c:v>
                </c:pt>
                <c:pt idx="33">
                  <c:v>week 33</c:v>
                </c:pt>
                <c:pt idx="34">
                  <c:v>week 34</c:v>
                </c:pt>
                <c:pt idx="35">
                  <c:v>week 35</c:v>
                </c:pt>
                <c:pt idx="36">
                  <c:v>week 36</c:v>
                </c:pt>
                <c:pt idx="37">
                  <c:v>week 37</c:v>
                </c:pt>
                <c:pt idx="38">
                  <c:v>week 38</c:v>
                </c:pt>
                <c:pt idx="39">
                  <c:v>week 39</c:v>
                </c:pt>
                <c:pt idx="40">
                  <c:v>week 40</c:v>
                </c:pt>
                <c:pt idx="41">
                  <c:v>week 41</c:v>
                </c:pt>
                <c:pt idx="42">
                  <c:v>week 42</c:v>
                </c:pt>
                <c:pt idx="43">
                  <c:v>week 43</c:v>
                </c:pt>
                <c:pt idx="44">
                  <c:v>week 44</c:v>
                </c:pt>
                <c:pt idx="45">
                  <c:v>week 45</c:v>
                </c:pt>
                <c:pt idx="46">
                  <c:v>week 46</c:v>
                </c:pt>
                <c:pt idx="47">
                  <c:v>week 47</c:v>
                </c:pt>
                <c:pt idx="48">
                  <c:v>week 48</c:v>
                </c:pt>
                <c:pt idx="49">
                  <c:v>week 49</c:v>
                </c:pt>
                <c:pt idx="50">
                  <c:v>week 50</c:v>
                </c:pt>
                <c:pt idx="51">
                  <c:v>week 51</c:v>
                </c:pt>
                <c:pt idx="52">
                  <c:v>week 52</c:v>
                </c:pt>
              </c:strCache>
            </c:strRef>
          </c:cat>
          <c:val>
            <c:numRef>
              <c:f>STATISTIEKEN!$M$20:$M$72</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ser>
          <c:idx val="11"/>
          <c:order val="2"/>
          <c:tx>
            <c:v>Cross</c:v>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STATISTIEKEN!$A$20:$A$72</c:f>
              <c:strCache>
                <c:ptCount val="53"/>
                <c:pt idx="0">
                  <c:v>week 0</c:v>
                </c:pt>
                <c:pt idx="1">
                  <c:v>week 1</c:v>
                </c:pt>
                <c:pt idx="2">
                  <c:v>week 2</c:v>
                </c:pt>
                <c:pt idx="3">
                  <c:v>week 3</c:v>
                </c:pt>
                <c:pt idx="4">
                  <c:v>week 4</c:v>
                </c:pt>
                <c:pt idx="5">
                  <c:v>week 5</c:v>
                </c:pt>
                <c:pt idx="6">
                  <c:v>week 6</c:v>
                </c:pt>
                <c:pt idx="7">
                  <c:v>week 7</c:v>
                </c:pt>
                <c:pt idx="8">
                  <c:v>week 8</c:v>
                </c:pt>
                <c:pt idx="9">
                  <c:v>week 9</c:v>
                </c:pt>
                <c:pt idx="10">
                  <c:v>week 10</c:v>
                </c:pt>
                <c:pt idx="11">
                  <c:v>week 11</c:v>
                </c:pt>
                <c:pt idx="12">
                  <c:v>week 12</c:v>
                </c:pt>
                <c:pt idx="13">
                  <c:v>week 13</c:v>
                </c:pt>
                <c:pt idx="14">
                  <c:v>week 14</c:v>
                </c:pt>
                <c:pt idx="15">
                  <c:v>week 15</c:v>
                </c:pt>
                <c:pt idx="16">
                  <c:v>week 16</c:v>
                </c:pt>
                <c:pt idx="17">
                  <c:v>week 17</c:v>
                </c:pt>
                <c:pt idx="18">
                  <c:v>week 18</c:v>
                </c:pt>
                <c:pt idx="19">
                  <c:v>week 19</c:v>
                </c:pt>
                <c:pt idx="20">
                  <c:v>week 20</c:v>
                </c:pt>
                <c:pt idx="21">
                  <c:v>week 21</c:v>
                </c:pt>
                <c:pt idx="22">
                  <c:v>week 22</c:v>
                </c:pt>
                <c:pt idx="23">
                  <c:v>week 23</c:v>
                </c:pt>
                <c:pt idx="24">
                  <c:v>week 24</c:v>
                </c:pt>
                <c:pt idx="25">
                  <c:v>week 25</c:v>
                </c:pt>
                <c:pt idx="26">
                  <c:v>week 26</c:v>
                </c:pt>
                <c:pt idx="27">
                  <c:v>week 27</c:v>
                </c:pt>
                <c:pt idx="28">
                  <c:v>week 28</c:v>
                </c:pt>
                <c:pt idx="29">
                  <c:v>week 29</c:v>
                </c:pt>
                <c:pt idx="30">
                  <c:v>week 30</c:v>
                </c:pt>
                <c:pt idx="31">
                  <c:v>week 31</c:v>
                </c:pt>
                <c:pt idx="32">
                  <c:v>week 32</c:v>
                </c:pt>
                <c:pt idx="33">
                  <c:v>week 33</c:v>
                </c:pt>
                <c:pt idx="34">
                  <c:v>week 34</c:v>
                </c:pt>
                <c:pt idx="35">
                  <c:v>week 35</c:v>
                </c:pt>
                <c:pt idx="36">
                  <c:v>week 36</c:v>
                </c:pt>
                <c:pt idx="37">
                  <c:v>week 37</c:v>
                </c:pt>
                <c:pt idx="38">
                  <c:v>week 38</c:v>
                </c:pt>
                <c:pt idx="39">
                  <c:v>week 39</c:v>
                </c:pt>
                <c:pt idx="40">
                  <c:v>week 40</c:v>
                </c:pt>
                <c:pt idx="41">
                  <c:v>week 41</c:v>
                </c:pt>
                <c:pt idx="42">
                  <c:v>week 42</c:v>
                </c:pt>
                <c:pt idx="43">
                  <c:v>week 43</c:v>
                </c:pt>
                <c:pt idx="44">
                  <c:v>week 44</c:v>
                </c:pt>
                <c:pt idx="45">
                  <c:v>week 45</c:v>
                </c:pt>
                <c:pt idx="46">
                  <c:v>week 46</c:v>
                </c:pt>
                <c:pt idx="47">
                  <c:v>week 47</c:v>
                </c:pt>
                <c:pt idx="48">
                  <c:v>week 48</c:v>
                </c:pt>
                <c:pt idx="49">
                  <c:v>week 49</c:v>
                </c:pt>
                <c:pt idx="50">
                  <c:v>week 50</c:v>
                </c:pt>
                <c:pt idx="51">
                  <c:v>week 51</c:v>
                </c:pt>
                <c:pt idx="52">
                  <c:v>week 52</c:v>
                </c:pt>
              </c:strCache>
            </c:strRef>
          </c:cat>
          <c:val>
            <c:numRef>
              <c:f>STATISTIEKEN!$P$20:$P$72</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ser>
          <c:idx val="14"/>
          <c:order val="3"/>
          <c:tx>
            <c:v>Pistewedstrijden</c:v>
          </c:tx>
          <c:spPr>
            <a:solidFill>
              <a:srgbClr val="0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STATISTIEKEN!$A$20:$A$72</c:f>
              <c:strCache>
                <c:ptCount val="53"/>
                <c:pt idx="0">
                  <c:v>week 0</c:v>
                </c:pt>
                <c:pt idx="1">
                  <c:v>week 1</c:v>
                </c:pt>
                <c:pt idx="2">
                  <c:v>week 2</c:v>
                </c:pt>
                <c:pt idx="3">
                  <c:v>week 3</c:v>
                </c:pt>
                <c:pt idx="4">
                  <c:v>week 4</c:v>
                </c:pt>
                <c:pt idx="5">
                  <c:v>week 5</c:v>
                </c:pt>
                <c:pt idx="6">
                  <c:v>week 6</c:v>
                </c:pt>
                <c:pt idx="7">
                  <c:v>week 7</c:v>
                </c:pt>
                <c:pt idx="8">
                  <c:v>week 8</c:v>
                </c:pt>
                <c:pt idx="9">
                  <c:v>week 9</c:v>
                </c:pt>
                <c:pt idx="10">
                  <c:v>week 10</c:v>
                </c:pt>
                <c:pt idx="11">
                  <c:v>week 11</c:v>
                </c:pt>
                <c:pt idx="12">
                  <c:v>week 12</c:v>
                </c:pt>
                <c:pt idx="13">
                  <c:v>week 13</c:v>
                </c:pt>
                <c:pt idx="14">
                  <c:v>week 14</c:v>
                </c:pt>
                <c:pt idx="15">
                  <c:v>week 15</c:v>
                </c:pt>
                <c:pt idx="16">
                  <c:v>week 16</c:v>
                </c:pt>
                <c:pt idx="17">
                  <c:v>week 17</c:v>
                </c:pt>
                <c:pt idx="18">
                  <c:v>week 18</c:v>
                </c:pt>
                <c:pt idx="19">
                  <c:v>week 19</c:v>
                </c:pt>
                <c:pt idx="20">
                  <c:v>week 20</c:v>
                </c:pt>
                <c:pt idx="21">
                  <c:v>week 21</c:v>
                </c:pt>
                <c:pt idx="22">
                  <c:v>week 22</c:v>
                </c:pt>
                <c:pt idx="23">
                  <c:v>week 23</c:v>
                </c:pt>
                <c:pt idx="24">
                  <c:v>week 24</c:v>
                </c:pt>
                <c:pt idx="25">
                  <c:v>week 25</c:v>
                </c:pt>
                <c:pt idx="26">
                  <c:v>week 26</c:v>
                </c:pt>
                <c:pt idx="27">
                  <c:v>week 27</c:v>
                </c:pt>
                <c:pt idx="28">
                  <c:v>week 28</c:v>
                </c:pt>
                <c:pt idx="29">
                  <c:v>week 29</c:v>
                </c:pt>
                <c:pt idx="30">
                  <c:v>week 30</c:v>
                </c:pt>
                <c:pt idx="31">
                  <c:v>week 31</c:v>
                </c:pt>
                <c:pt idx="32">
                  <c:v>week 32</c:v>
                </c:pt>
                <c:pt idx="33">
                  <c:v>week 33</c:v>
                </c:pt>
                <c:pt idx="34">
                  <c:v>week 34</c:v>
                </c:pt>
                <c:pt idx="35">
                  <c:v>week 35</c:v>
                </c:pt>
                <c:pt idx="36">
                  <c:v>week 36</c:v>
                </c:pt>
                <c:pt idx="37">
                  <c:v>week 37</c:v>
                </c:pt>
                <c:pt idx="38">
                  <c:v>week 38</c:v>
                </c:pt>
                <c:pt idx="39">
                  <c:v>week 39</c:v>
                </c:pt>
                <c:pt idx="40">
                  <c:v>week 40</c:v>
                </c:pt>
                <c:pt idx="41">
                  <c:v>week 41</c:v>
                </c:pt>
                <c:pt idx="42">
                  <c:v>week 42</c:v>
                </c:pt>
                <c:pt idx="43">
                  <c:v>week 43</c:v>
                </c:pt>
                <c:pt idx="44">
                  <c:v>week 44</c:v>
                </c:pt>
                <c:pt idx="45">
                  <c:v>week 45</c:v>
                </c:pt>
                <c:pt idx="46">
                  <c:v>week 46</c:v>
                </c:pt>
                <c:pt idx="47">
                  <c:v>week 47</c:v>
                </c:pt>
                <c:pt idx="48">
                  <c:v>week 48</c:v>
                </c:pt>
                <c:pt idx="49">
                  <c:v>week 49</c:v>
                </c:pt>
                <c:pt idx="50">
                  <c:v>week 50</c:v>
                </c:pt>
                <c:pt idx="51">
                  <c:v>week 51</c:v>
                </c:pt>
                <c:pt idx="52">
                  <c:v>week 52</c:v>
                </c:pt>
              </c:strCache>
            </c:strRef>
          </c:cat>
          <c:val>
            <c:numRef>
              <c:f>STATISTIEKEN!$S$20:$S$72</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overlap val="100"/>
        <c:axId val="7848950"/>
        <c:axId val="3531687"/>
      </c:barChart>
      <c:catAx>
        <c:axId val="7848950"/>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3531687"/>
        <c:crosses val="autoZero"/>
        <c:auto val="1"/>
        <c:lblOffset val="100"/>
        <c:tickLblSkip val="2"/>
        <c:noMultiLvlLbl val="0"/>
      </c:catAx>
      <c:valAx>
        <c:axId val="35316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848950"/>
        <c:crossesAt val="1"/>
        <c:crossBetween val="between"/>
        <c:dispUnits/>
      </c:valAx>
      <c:spPr>
        <a:solidFill>
          <a:srgbClr val="C0C0C0"/>
        </a:solidFill>
        <a:ln w="12700">
          <a:solidFill>
            <a:srgbClr val="808080"/>
          </a:solidFill>
        </a:ln>
      </c:spPr>
    </c:plotArea>
    <c:legend>
      <c:legendPos val="r"/>
      <c:layout>
        <c:manualLayout>
          <c:xMode val="edge"/>
          <c:yMode val="edge"/>
          <c:x val="0.32575"/>
          <c:y val="0.954"/>
          <c:w val="0.368"/>
          <c:h val="0.038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1675"/>
          <c:w val="0.95375"/>
          <c:h val="0.91925"/>
        </c:manualLayout>
      </c:layout>
      <c:barChart>
        <c:barDir val="col"/>
        <c:grouping val="stacked"/>
        <c:varyColors val="0"/>
        <c:ser>
          <c:idx val="0"/>
          <c:order val="0"/>
          <c:tx>
            <c:v>Trainingen</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STATISTIEKEN!$A$5:$A$16</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STATISTIEKEN!$J$5:$J$16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Wegwegstrijden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STATISTIEKEN!$M$5:$M$16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v>Cross</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STATISTIEKEN!$P$5:$P$16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v>Pistewedstrijden</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STATISTIEKEN!$S$5:$S$16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31785184"/>
        <c:axId val="17631201"/>
      </c:barChart>
      <c:catAx>
        <c:axId val="31785184"/>
        <c:scaling>
          <c:orientation val="minMax"/>
        </c:scaling>
        <c:axPos val="b"/>
        <c:delete val="0"/>
        <c:numFmt formatCode="General" sourceLinked="1"/>
        <c:majorTickMark val="out"/>
        <c:minorTickMark val="none"/>
        <c:tickLblPos val="nextTo"/>
        <c:spPr>
          <a:ln w="3175">
            <a:solidFill>
              <a:srgbClr val="000000"/>
            </a:solidFill>
          </a:ln>
        </c:spPr>
        <c:crossAx val="17631201"/>
        <c:crosses val="autoZero"/>
        <c:auto val="1"/>
        <c:lblOffset val="100"/>
        <c:tickLblSkip val="1"/>
        <c:noMultiLvlLbl val="0"/>
      </c:catAx>
      <c:valAx>
        <c:axId val="1763120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Aantal km's</a:t>
                </a:r>
              </a:p>
            </c:rich>
          </c:tx>
          <c:layout>
            <c:manualLayout>
              <c:xMode val="factor"/>
              <c:yMode val="factor"/>
              <c:x val="-0.001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785184"/>
        <c:crossesAt val="1"/>
        <c:crossBetween val="between"/>
        <c:dispUnits/>
      </c:valAx>
      <c:spPr>
        <a:solidFill>
          <a:srgbClr val="C0C0C0"/>
        </a:solidFill>
        <a:ln w="12700">
          <a:solidFill>
            <a:srgbClr val="808080"/>
          </a:solidFill>
        </a:ln>
      </c:spPr>
    </c:plotArea>
    <c:legend>
      <c:legendPos val="r"/>
      <c:layout>
        <c:manualLayout>
          <c:xMode val="edge"/>
          <c:yMode val="edge"/>
          <c:x val="0.33775"/>
          <c:y val="0.954"/>
          <c:w val="0.368"/>
          <c:h val="0.038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1025"/>
          <c:y val="0.09275"/>
          <c:w val="0.97875"/>
          <c:h val="0.847"/>
        </c:manualLayout>
      </c:layout>
      <c:barChart>
        <c:barDir val="col"/>
        <c:grouping val="stacked"/>
        <c:varyColors val="0"/>
        <c:ser>
          <c:idx val="5"/>
          <c:order val="0"/>
          <c:tx>
            <c:v>Hometrainer</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STATISTIEKEN!$A$20:$A$72</c:f>
              <c:strCache>
                <c:ptCount val="53"/>
                <c:pt idx="0">
                  <c:v>week 0</c:v>
                </c:pt>
                <c:pt idx="1">
                  <c:v>week 1</c:v>
                </c:pt>
                <c:pt idx="2">
                  <c:v>week 2</c:v>
                </c:pt>
                <c:pt idx="3">
                  <c:v>week 3</c:v>
                </c:pt>
                <c:pt idx="4">
                  <c:v>week 4</c:v>
                </c:pt>
                <c:pt idx="5">
                  <c:v>week 5</c:v>
                </c:pt>
                <c:pt idx="6">
                  <c:v>week 6</c:v>
                </c:pt>
                <c:pt idx="7">
                  <c:v>week 7</c:v>
                </c:pt>
                <c:pt idx="8">
                  <c:v>week 8</c:v>
                </c:pt>
                <c:pt idx="9">
                  <c:v>week 9</c:v>
                </c:pt>
                <c:pt idx="10">
                  <c:v>week 10</c:v>
                </c:pt>
                <c:pt idx="11">
                  <c:v>week 11</c:v>
                </c:pt>
                <c:pt idx="12">
                  <c:v>week 12</c:v>
                </c:pt>
                <c:pt idx="13">
                  <c:v>week 13</c:v>
                </c:pt>
                <c:pt idx="14">
                  <c:v>week 14</c:v>
                </c:pt>
                <c:pt idx="15">
                  <c:v>week 15</c:v>
                </c:pt>
                <c:pt idx="16">
                  <c:v>week 16</c:v>
                </c:pt>
                <c:pt idx="17">
                  <c:v>week 17</c:v>
                </c:pt>
                <c:pt idx="18">
                  <c:v>week 18</c:v>
                </c:pt>
                <c:pt idx="19">
                  <c:v>week 19</c:v>
                </c:pt>
                <c:pt idx="20">
                  <c:v>week 20</c:v>
                </c:pt>
                <c:pt idx="21">
                  <c:v>week 21</c:v>
                </c:pt>
                <c:pt idx="22">
                  <c:v>week 22</c:v>
                </c:pt>
                <c:pt idx="23">
                  <c:v>week 23</c:v>
                </c:pt>
                <c:pt idx="24">
                  <c:v>week 24</c:v>
                </c:pt>
                <c:pt idx="25">
                  <c:v>week 25</c:v>
                </c:pt>
                <c:pt idx="26">
                  <c:v>week 26</c:v>
                </c:pt>
                <c:pt idx="27">
                  <c:v>week 27</c:v>
                </c:pt>
                <c:pt idx="28">
                  <c:v>week 28</c:v>
                </c:pt>
                <c:pt idx="29">
                  <c:v>week 29</c:v>
                </c:pt>
                <c:pt idx="30">
                  <c:v>week 30</c:v>
                </c:pt>
                <c:pt idx="31">
                  <c:v>week 31</c:v>
                </c:pt>
                <c:pt idx="32">
                  <c:v>week 32</c:v>
                </c:pt>
                <c:pt idx="33">
                  <c:v>week 33</c:v>
                </c:pt>
                <c:pt idx="34">
                  <c:v>week 34</c:v>
                </c:pt>
                <c:pt idx="35">
                  <c:v>week 35</c:v>
                </c:pt>
                <c:pt idx="36">
                  <c:v>week 36</c:v>
                </c:pt>
                <c:pt idx="37">
                  <c:v>week 37</c:v>
                </c:pt>
                <c:pt idx="38">
                  <c:v>week 38</c:v>
                </c:pt>
                <c:pt idx="39">
                  <c:v>week 39</c:v>
                </c:pt>
                <c:pt idx="40">
                  <c:v>week 40</c:v>
                </c:pt>
                <c:pt idx="41">
                  <c:v>week 41</c:v>
                </c:pt>
                <c:pt idx="42">
                  <c:v>week 42</c:v>
                </c:pt>
                <c:pt idx="43">
                  <c:v>week 43</c:v>
                </c:pt>
                <c:pt idx="44">
                  <c:v>week 44</c:v>
                </c:pt>
                <c:pt idx="45">
                  <c:v>week 45</c:v>
                </c:pt>
                <c:pt idx="46">
                  <c:v>week 46</c:v>
                </c:pt>
                <c:pt idx="47">
                  <c:v>week 47</c:v>
                </c:pt>
                <c:pt idx="48">
                  <c:v>week 48</c:v>
                </c:pt>
                <c:pt idx="49">
                  <c:v>week 49</c:v>
                </c:pt>
                <c:pt idx="50">
                  <c:v>week 50</c:v>
                </c:pt>
                <c:pt idx="51">
                  <c:v>week 51</c:v>
                </c:pt>
                <c:pt idx="52">
                  <c:v>week 52</c:v>
                </c:pt>
              </c:strCache>
            </c:strRef>
          </c:cat>
          <c:val>
            <c:numRef>
              <c:f>STATISTIEKEN!$V$20:$V$72</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er>
        <c:overlap val="100"/>
        <c:axId val="24463082"/>
        <c:axId val="18841147"/>
      </c:barChart>
      <c:catAx>
        <c:axId val="2446308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18841147"/>
        <c:crosses val="autoZero"/>
        <c:auto val="1"/>
        <c:lblOffset val="100"/>
        <c:tickLblSkip val="2"/>
        <c:noMultiLvlLbl val="0"/>
      </c:catAx>
      <c:valAx>
        <c:axId val="1884114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463082"/>
        <c:crossesAt val="1"/>
        <c:crossBetween val="between"/>
        <c:dispUnits/>
      </c:valAx>
      <c:spPr>
        <a:solidFill>
          <a:srgbClr val="C0C0C0"/>
        </a:solidFill>
        <a:ln w="12700">
          <a:solidFill>
            <a:srgbClr val="808080"/>
          </a:solidFill>
        </a:ln>
      </c:spPr>
    </c:plotArea>
    <c:legend>
      <c:legendPos val="r"/>
      <c:layout>
        <c:manualLayout>
          <c:xMode val="edge"/>
          <c:yMode val="edge"/>
          <c:x val="0.32575"/>
          <c:y val="0.954"/>
          <c:w val="0.368"/>
          <c:h val="0.038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Conditie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FFFF00"/>
                </a:solidFill>
              </a:ln>
            </c:spPr>
          </c:marker>
          <c:xVal>
            <c:strRef>
              <c:f>'LOGBOEK 2010'!$H$2:$H$369</c:f>
              <c:strCache>
                <c:ptCount val="368"/>
                <c:pt idx="0">
                  <c:v>40179</c:v>
                </c:pt>
                <c:pt idx="1">
                  <c:v>40180</c:v>
                </c:pt>
                <c:pt idx="2">
                  <c:v>40181</c:v>
                </c:pt>
                <c:pt idx="3">
                  <c:v>40182</c:v>
                </c:pt>
                <c:pt idx="4">
                  <c:v>40183</c:v>
                </c:pt>
                <c:pt idx="5">
                  <c:v>40184</c:v>
                </c:pt>
                <c:pt idx="6">
                  <c:v>40185</c:v>
                </c:pt>
                <c:pt idx="7">
                  <c:v>40186</c:v>
                </c:pt>
                <c:pt idx="8">
                  <c:v>40187</c:v>
                </c:pt>
                <c:pt idx="9">
                  <c:v>40188</c:v>
                </c:pt>
                <c:pt idx="10">
                  <c:v>40189</c:v>
                </c:pt>
                <c:pt idx="11">
                  <c:v>40190</c:v>
                </c:pt>
                <c:pt idx="12">
                  <c:v>40191</c:v>
                </c:pt>
                <c:pt idx="13">
                  <c:v>40192</c:v>
                </c:pt>
                <c:pt idx="14">
                  <c:v>40193</c:v>
                </c:pt>
                <c:pt idx="15">
                  <c:v>40194</c:v>
                </c:pt>
                <c:pt idx="16">
                  <c:v>40195</c:v>
                </c:pt>
                <c:pt idx="17">
                  <c:v>40196</c:v>
                </c:pt>
                <c:pt idx="18">
                  <c:v>40197</c:v>
                </c:pt>
                <c:pt idx="19">
                  <c:v>40198</c:v>
                </c:pt>
                <c:pt idx="20">
                  <c:v>40199</c:v>
                </c:pt>
                <c:pt idx="21">
                  <c:v>40200</c:v>
                </c:pt>
                <c:pt idx="22">
                  <c:v>40201</c:v>
                </c:pt>
                <c:pt idx="23">
                  <c:v>40202</c:v>
                </c:pt>
                <c:pt idx="24">
                  <c:v>40203</c:v>
                </c:pt>
                <c:pt idx="25">
                  <c:v>40204</c:v>
                </c:pt>
                <c:pt idx="26">
                  <c:v>40205</c:v>
                </c:pt>
                <c:pt idx="27">
                  <c:v>40206</c:v>
                </c:pt>
                <c:pt idx="28">
                  <c:v>40207</c:v>
                </c:pt>
                <c:pt idx="29">
                  <c:v>40208</c:v>
                </c:pt>
                <c:pt idx="30">
                  <c:v>40209</c:v>
                </c:pt>
                <c:pt idx="31">
                  <c:v>40210</c:v>
                </c:pt>
                <c:pt idx="32">
                  <c:v>40211</c:v>
                </c:pt>
                <c:pt idx="33">
                  <c:v>40212</c:v>
                </c:pt>
                <c:pt idx="34">
                  <c:v>40213</c:v>
                </c:pt>
                <c:pt idx="35">
                  <c:v>40214</c:v>
                </c:pt>
                <c:pt idx="36">
                  <c:v>40215</c:v>
                </c:pt>
                <c:pt idx="37">
                  <c:v>40216</c:v>
                </c:pt>
                <c:pt idx="38">
                  <c:v>40217</c:v>
                </c:pt>
                <c:pt idx="39">
                  <c:v>40218</c:v>
                </c:pt>
                <c:pt idx="40">
                  <c:v>40219</c:v>
                </c:pt>
                <c:pt idx="41">
                  <c:v>40220</c:v>
                </c:pt>
                <c:pt idx="42">
                  <c:v>40221</c:v>
                </c:pt>
                <c:pt idx="43">
                  <c:v>40222</c:v>
                </c:pt>
                <c:pt idx="44">
                  <c:v>40223</c:v>
                </c:pt>
                <c:pt idx="45">
                  <c:v>40224</c:v>
                </c:pt>
                <c:pt idx="46">
                  <c:v>40225</c:v>
                </c:pt>
                <c:pt idx="47">
                  <c:v>40226</c:v>
                </c:pt>
                <c:pt idx="48">
                  <c:v>40227</c:v>
                </c:pt>
                <c:pt idx="49">
                  <c:v>40228</c:v>
                </c:pt>
                <c:pt idx="50">
                  <c:v>40229</c:v>
                </c:pt>
                <c:pt idx="51">
                  <c:v>40230</c:v>
                </c:pt>
                <c:pt idx="52">
                  <c:v>40231</c:v>
                </c:pt>
                <c:pt idx="53">
                  <c:v>40232</c:v>
                </c:pt>
                <c:pt idx="54">
                  <c:v>40233</c:v>
                </c:pt>
                <c:pt idx="55">
                  <c:v>40234</c:v>
                </c:pt>
                <c:pt idx="56">
                  <c:v>40235</c:v>
                </c:pt>
                <c:pt idx="57">
                  <c:v>40236</c:v>
                </c:pt>
                <c:pt idx="58">
                  <c:v>40237</c:v>
                </c:pt>
                <c:pt idx="59">
                  <c:v>40238</c:v>
                </c:pt>
                <c:pt idx="60">
                  <c:v>40239</c:v>
                </c:pt>
                <c:pt idx="61">
                  <c:v>40240</c:v>
                </c:pt>
                <c:pt idx="62">
                  <c:v>40241</c:v>
                </c:pt>
                <c:pt idx="63">
                  <c:v>40242</c:v>
                </c:pt>
                <c:pt idx="64">
                  <c:v>40243</c:v>
                </c:pt>
                <c:pt idx="65">
                  <c:v>40244</c:v>
                </c:pt>
                <c:pt idx="66">
                  <c:v>40245</c:v>
                </c:pt>
                <c:pt idx="67">
                  <c:v>40246</c:v>
                </c:pt>
                <c:pt idx="68">
                  <c:v>40247</c:v>
                </c:pt>
                <c:pt idx="69">
                  <c:v>40248</c:v>
                </c:pt>
                <c:pt idx="70">
                  <c:v>40249</c:v>
                </c:pt>
                <c:pt idx="71">
                  <c:v>40250</c:v>
                </c:pt>
                <c:pt idx="72">
                  <c:v>40251</c:v>
                </c:pt>
                <c:pt idx="73">
                  <c:v>40252</c:v>
                </c:pt>
                <c:pt idx="74">
                  <c:v>40253</c:v>
                </c:pt>
                <c:pt idx="75">
                  <c:v>40254</c:v>
                </c:pt>
                <c:pt idx="76">
                  <c:v>40255</c:v>
                </c:pt>
                <c:pt idx="77">
                  <c:v>40256</c:v>
                </c:pt>
                <c:pt idx="78">
                  <c:v>40257</c:v>
                </c:pt>
                <c:pt idx="79">
                  <c:v>40258</c:v>
                </c:pt>
                <c:pt idx="80">
                  <c:v>40259</c:v>
                </c:pt>
                <c:pt idx="81">
                  <c:v>40260</c:v>
                </c:pt>
                <c:pt idx="82">
                  <c:v>40261</c:v>
                </c:pt>
                <c:pt idx="83">
                  <c:v>40262</c:v>
                </c:pt>
                <c:pt idx="84">
                  <c:v>40263</c:v>
                </c:pt>
                <c:pt idx="85">
                  <c:v>40264</c:v>
                </c:pt>
                <c:pt idx="86">
                  <c:v>40265</c:v>
                </c:pt>
                <c:pt idx="87">
                  <c:v>40266</c:v>
                </c:pt>
                <c:pt idx="88">
                  <c:v>40267</c:v>
                </c:pt>
                <c:pt idx="89">
                  <c:v>40268</c:v>
                </c:pt>
                <c:pt idx="90">
                  <c:v>40269</c:v>
                </c:pt>
                <c:pt idx="91">
                  <c:v>40270</c:v>
                </c:pt>
                <c:pt idx="92">
                  <c:v>40271</c:v>
                </c:pt>
                <c:pt idx="93">
                  <c:v>40272</c:v>
                </c:pt>
                <c:pt idx="94">
                  <c:v>40273</c:v>
                </c:pt>
                <c:pt idx="95">
                  <c:v>40274</c:v>
                </c:pt>
                <c:pt idx="96">
                  <c:v>40275</c:v>
                </c:pt>
                <c:pt idx="97">
                  <c:v>40276</c:v>
                </c:pt>
                <c:pt idx="98">
                  <c:v>40277</c:v>
                </c:pt>
                <c:pt idx="99">
                  <c:v>40278</c:v>
                </c:pt>
                <c:pt idx="100">
                  <c:v>40279</c:v>
                </c:pt>
                <c:pt idx="101">
                  <c:v>40280</c:v>
                </c:pt>
                <c:pt idx="102">
                  <c:v>40281</c:v>
                </c:pt>
                <c:pt idx="103">
                  <c:v>40282</c:v>
                </c:pt>
                <c:pt idx="104">
                  <c:v>40283</c:v>
                </c:pt>
                <c:pt idx="105">
                  <c:v>40284</c:v>
                </c:pt>
                <c:pt idx="106">
                  <c:v>40285</c:v>
                </c:pt>
                <c:pt idx="107">
                  <c:v>40286</c:v>
                </c:pt>
                <c:pt idx="108">
                  <c:v>40287</c:v>
                </c:pt>
                <c:pt idx="109">
                  <c:v>40288</c:v>
                </c:pt>
                <c:pt idx="110">
                  <c:v>40289</c:v>
                </c:pt>
                <c:pt idx="111">
                  <c:v>40290</c:v>
                </c:pt>
                <c:pt idx="112">
                  <c:v>40291</c:v>
                </c:pt>
                <c:pt idx="113">
                  <c:v>40292</c:v>
                </c:pt>
                <c:pt idx="114">
                  <c:v>40293</c:v>
                </c:pt>
                <c:pt idx="115">
                  <c:v>40294</c:v>
                </c:pt>
                <c:pt idx="116">
                  <c:v>40295</c:v>
                </c:pt>
                <c:pt idx="117">
                  <c:v>40296</c:v>
                </c:pt>
                <c:pt idx="118">
                  <c:v>40297</c:v>
                </c:pt>
                <c:pt idx="119">
                  <c:v>40298</c:v>
                </c:pt>
                <c:pt idx="120">
                  <c:v>40299</c:v>
                </c:pt>
                <c:pt idx="121">
                  <c:v>40300</c:v>
                </c:pt>
                <c:pt idx="122">
                  <c:v>40301</c:v>
                </c:pt>
                <c:pt idx="123">
                  <c:v>40302</c:v>
                </c:pt>
                <c:pt idx="124">
                  <c:v>40303</c:v>
                </c:pt>
                <c:pt idx="125">
                  <c:v>40304</c:v>
                </c:pt>
                <c:pt idx="126">
                  <c:v>40305</c:v>
                </c:pt>
                <c:pt idx="127">
                  <c:v>40306</c:v>
                </c:pt>
                <c:pt idx="128">
                  <c:v>40307</c:v>
                </c:pt>
                <c:pt idx="129">
                  <c:v>40308</c:v>
                </c:pt>
                <c:pt idx="130">
                  <c:v>40309</c:v>
                </c:pt>
                <c:pt idx="131">
                  <c:v>40310</c:v>
                </c:pt>
                <c:pt idx="132">
                  <c:v>40311</c:v>
                </c:pt>
                <c:pt idx="133">
                  <c:v>40312</c:v>
                </c:pt>
                <c:pt idx="134">
                  <c:v>40313</c:v>
                </c:pt>
                <c:pt idx="135">
                  <c:v>40314</c:v>
                </c:pt>
                <c:pt idx="136">
                  <c:v>40315</c:v>
                </c:pt>
                <c:pt idx="137">
                  <c:v>40316</c:v>
                </c:pt>
                <c:pt idx="138">
                  <c:v>40317</c:v>
                </c:pt>
                <c:pt idx="139">
                  <c:v>40318</c:v>
                </c:pt>
                <c:pt idx="140">
                  <c:v>40319</c:v>
                </c:pt>
                <c:pt idx="141">
                  <c:v>40320</c:v>
                </c:pt>
                <c:pt idx="142">
                  <c:v>40321</c:v>
                </c:pt>
                <c:pt idx="143">
                  <c:v>40322</c:v>
                </c:pt>
                <c:pt idx="144">
                  <c:v>40323</c:v>
                </c:pt>
                <c:pt idx="145">
                  <c:v>40324</c:v>
                </c:pt>
                <c:pt idx="146">
                  <c:v>40325</c:v>
                </c:pt>
                <c:pt idx="147">
                  <c:v>40326</c:v>
                </c:pt>
                <c:pt idx="148">
                  <c:v>40327</c:v>
                </c:pt>
                <c:pt idx="149">
                  <c:v>40328</c:v>
                </c:pt>
                <c:pt idx="150">
                  <c:v>40329</c:v>
                </c:pt>
                <c:pt idx="151">
                  <c:v>40330</c:v>
                </c:pt>
                <c:pt idx="152">
                  <c:v>40331</c:v>
                </c:pt>
                <c:pt idx="153">
                  <c:v>40332</c:v>
                </c:pt>
                <c:pt idx="154">
                  <c:v>40333</c:v>
                </c:pt>
                <c:pt idx="155">
                  <c:v>40334</c:v>
                </c:pt>
                <c:pt idx="156">
                  <c:v>40335</c:v>
                </c:pt>
                <c:pt idx="157">
                  <c:v>40336</c:v>
                </c:pt>
                <c:pt idx="158">
                  <c:v>40337</c:v>
                </c:pt>
                <c:pt idx="159">
                  <c:v>40338</c:v>
                </c:pt>
                <c:pt idx="160">
                  <c:v>40339</c:v>
                </c:pt>
                <c:pt idx="161">
                  <c:v>40340</c:v>
                </c:pt>
                <c:pt idx="162">
                  <c:v>40341</c:v>
                </c:pt>
                <c:pt idx="163">
                  <c:v>40342</c:v>
                </c:pt>
                <c:pt idx="164">
                  <c:v>40343</c:v>
                </c:pt>
                <c:pt idx="165">
                  <c:v>40344</c:v>
                </c:pt>
                <c:pt idx="166">
                  <c:v>40345</c:v>
                </c:pt>
                <c:pt idx="167">
                  <c:v>40346</c:v>
                </c:pt>
                <c:pt idx="168">
                  <c:v>40347</c:v>
                </c:pt>
                <c:pt idx="169">
                  <c:v>40348</c:v>
                </c:pt>
                <c:pt idx="170">
                  <c:v>40349</c:v>
                </c:pt>
                <c:pt idx="171">
                  <c:v>40350</c:v>
                </c:pt>
                <c:pt idx="172">
                  <c:v>40351</c:v>
                </c:pt>
                <c:pt idx="173">
                  <c:v>40352</c:v>
                </c:pt>
                <c:pt idx="174">
                  <c:v>40353</c:v>
                </c:pt>
                <c:pt idx="175">
                  <c:v>40354</c:v>
                </c:pt>
                <c:pt idx="176">
                  <c:v>40355</c:v>
                </c:pt>
                <c:pt idx="177">
                  <c:v>40356</c:v>
                </c:pt>
                <c:pt idx="178">
                  <c:v>40357</c:v>
                </c:pt>
                <c:pt idx="179">
                  <c:v>40358</c:v>
                </c:pt>
                <c:pt idx="180">
                  <c:v>40359</c:v>
                </c:pt>
                <c:pt idx="181">
                  <c:v>40360</c:v>
                </c:pt>
                <c:pt idx="182">
                  <c:v>40361</c:v>
                </c:pt>
                <c:pt idx="183">
                  <c:v>40362</c:v>
                </c:pt>
                <c:pt idx="184">
                  <c:v>40363</c:v>
                </c:pt>
                <c:pt idx="185">
                  <c:v>40364</c:v>
                </c:pt>
                <c:pt idx="186">
                  <c:v>40365</c:v>
                </c:pt>
                <c:pt idx="187">
                  <c:v>40366</c:v>
                </c:pt>
                <c:pt idx="188">
                  <c:v>40367</c:v>
                </c:pt>
                <c:pt idx="189">
                  <c:v>40368</c:v>
                </c:pt>
                <c:pt idx="190">
                  <c:v>40369</c:v>
                </c:pt>
                <c:pt idx="191">
                  <c:v>40370</c:v>
                </c:pt>
                <c:pt idx="192">
                  <c:v>40371</c:v>
                </c:pt>
                <c:pt idx="193">
                  <c:v>40372</c:v>
                </c:pt>
                <c:pt idx="194">
                  <c:v>40373</c:v>
                </c:pt>
                <c:pt idx="195">
                  <c:v>40374</c:v>
                </c:pt>
                <c:pt idx="196">
                  <c:v>40375</c:v>
                </c:pt>
                <c:pt idx="197">
                  <c:v>40376</c:v>
                </c:pt>
                <c:pt idx="198">
                  <c:v>40377</c:v>
                </c:pt>
                <c:pt idx="199">
                  <c:v>40378</c:v>
                </c:pt>
                <c:pt idx="200">
                  <c:v>40379</c:v>
                </c:pt>
                <c:pt idx="201">
                  <c:v>40380</c:v>
                </c:pt>
                <c:pt idx="202">
                  <c:v>40381</c:v>
                </c:pt>
                <c:pt idx="203">
                  <c:v>40382</c:v>
                </c:pt>
                <c:pt idx="204">
                  <c:v>40383</c:v>
                </c:pt>
                <c:pt idx="205">
                  <c:v>40384</c:v>
                </c:pt>
                <c:pt idx="206">
                  <c:v>40385</c:v>
                </c:pt>
                <c:pt idx="207">
                  <c:v>40386</c:v>
                </c:pt>
                <c:pt idx="208">
                  <c:v>40387</c:v>
                </c:pt>
                <c:pt idx="209">
                  <c:v>40388</c:v>
                </c:pt>
                <c:pt idx="210">
                  <c:v>40389</c:v>
                </c:pt>
                <c:pt idx="211">
                  <c:v>40390</c:v>
                </c:pt>
                <c:pt idx="212">
                  <c:v>40391</c:v>
                </c:pt>
                <c:pt idx="213">
                  <c:v>40392</c:v>
                </c:pt>
                <c:pt idx="214">
                  <c:v>40393</c:v>
                </c:pt>
                <c:pt idx="215">
                  <c:v>40394</c:v>
                </c:pt>
                <c:pt idx="216">
                  <c:v>40395</c:v>
                </c:pt>
                <c:pt idx="217">
                  <c:v>40396</c:v>
                </c:pt>
                <c:pt idx="218">
                  <c:v>40397</c:v>
                </c:pt>
                <c:pt idx="219">
                  <c:v>40398</c:v>
                </c:pt>
                <c:pt idx="220">
                  <c:v>40399</c:v>
                </c:pt>
                <c:pt idx="221">
                  <c:v>40400</c:v>
                </c:pt>
                <c:pt idx="222">
                  <c:v>40401</c:v>
                </c:pt>
                <c:pt idx="223">
                  <c:v>40402</c:v>
                </c:pt>
                <c:pt idx="224">
                  <c:v>40403</c:v>
                </c:pt>
                <c:pt idx="225">
                  <c:v>40404</c:v>
                </c:pt>
                <c:pt idx="226">
                  <c:v>40405</c:v>
                </c:pt>
                <c:pt idx="227">
                  <c:v>40406</c:v>
                </c:pt>
                <c:pt idx="228">
                  <c:v>40407</c:v>
                </c:pt>
                <c:pt idx="229">
                  <c:v>40408</c:v>
                </c:pt>
                <c:pt idx="230">
                  <c:v>40409</c:v>
                </c:pt>
                <c:pt idx="231">
                  <c:v>40410</c:v>
                </c:pt>
                <c:pt idx="232">
                  <c:v>40411</c:v>
                </c:pt>
                <c:pt idx="233">
                  <c:v>40412</c:v>
                </c:pt>
                <c:pt idx="234">
                  <c:v>40413</c:v>
                </c:pt>
                <c:pt idx="235">
                  <c:v>40414</c:v>
                </c:pt>
                <c:pt idx="236">
                  <c:v>40415</c:v>
                </c:pt>
                <c:pt idx="237">
                  <c:v>40416</c:v>
                </c:pt>
                <c:pt idx="238">
                  <c:v>40417</c:v>
                </c:pt>
                <c:pt idx="239">
                  <c:v>40417</c:v>
                </c:pt>
                <c:pt idx="240">
                  <c:v>40418</c:v>
                </c:pt>
                <c:pt idx="241">
                  <c:v>40419</c:v>
                </c:pt>
                <c:pt idx="242">
                  <c:v>40420</c:v>
                </c:pt>
                <c:pt idx="243">
                  <c:v>40421</c:v>
                </c:pt>
                <c:pt idx="244">
                  <c:v>40422</c:v>
                </c:pt>
                <c:pt idx="245">
                  <c:v>40423</c:v>
                </c:pt>
                <c:pt idx="246">
                  <c:v>40424</c:v>
                </c:pt>
                <c:pt idx="247">
                  <c:v>40425</c:v>
                </c:pt>
                <c:pt idx="248">
                  <c:v>40426</c:v>
                </c:pt>
                <c:pt idx="249">
                  <c:v>40427</c:v>
                </c:pt>
                <c:pt idx="250">
                  <c:v>40427</c:v>
                </c:pt>
                <c:pt idx="251">
                  <c:v>40428</c:v>
                </c:pt>
                <c:pt idx="252">
                  <c:v>40429</c:v>
                </c:pt>
                <c:pt idx="253">
                  <c:v>40430</c:v>
                </c:pt>
                <c:pt idx="254">
                  <c:v>40431</c:v>
                </c:pt>
                <c:pt idx="255">
                  <c:v>40432</c:v>
                </c:pt>
                <c:pt idx="256">
                  <c:v>40433</c:v>
                </c:pt>
                <c:pt idx="257">
                  <c:v>40434</c:v>
                </c:pt>
                <c:pt idx="258">
                  <c:v>40435</c:v>
                </c:pt>
                <c:pt idx="259">
                  <c:v>40436</c:v>
                </c:pt>
                <c:pt idx="260">
                  <c:v>40437</c:v>
                </c:pt>
                <c:pt idx="261">
                  <c:v>40438</c:v>
                </c:pt>
                <c:pt idx="262">
                  <c:v>40439</c:v>
                </c:pt>
                <c:pt idx="263">
                  <c:v>40440</c:v>
                </c:pt>
                <c:pt idx="264">
                  <c:v>40441</c:v>
                </c:pt>
                <c:pt idx="265">
                  <c:v>40442</c:v>
                </c:pt>
                <c:pt idx="266">
                  <c:v>40443</c:v>
                </c:pt>
                <c:pt idx="267">
                  <c:v>40444</c:v>
                </c:pt>
                <c:pt idx="268">
                  <c:v>40445</c:v>
                </c:pt>
                <c:pt idx="269">
                  <c:v>40446</c:v>
                </c:pt>
                <c:pt idx="270">
                  <c:v>40447</c:v>
                </c:pt>
                <c:pt idx="271">
                  <c:v>40448</c:v>
                </c:pt>
                <c:pt idx="272">
                  <c:v>40449</c:v>
                </c:pt>
                <c:pt idx="273">
                  <c:v>40450</c:v>
                </c:pt>
                <c:pt idx="274">
                  <c:v>40451</c:v>
                </c:pt>
                <c:pt idx="275">
                  <c:v>40452</c:v>
                </c:pt>
                <c:pt idx="276">
                  <c:v>40453</c:v>
                </c:pt>
                <c:pt idx="277">
                  <c:v>40454</c:v>
                </c:pt>
                <c:pt idx="278">
                  <c:v>40455</c:v>
                </c:pt>
                <c:pt idx="279">
                  <c:v>40456</c:v>
                </c:pt>
                <c:pt idx="280">
                  <c:v>40457</c:v>
                </c:pt>
                <c:pt idx="281">
                  <c:v>40458</c:v>
                </c:pt>
                <c:pt idx="282">
                  <c:v>40459</c:v>
                </c:pt>
                <c:pt idx="283">
                  <c:v>40460</c:v>
                </c:pt>
                <c:pt idx="284">
                  <c:v>40461</c:v>
                </c:pt>
                <c:pt idx="285">
                  <c:v>40462</c:v>
                </c:pt>
                <c:pt idx="286">
                  <c:v>40463</c:v>
                </c:pt>
                <c:pt idx="287">
                  <c:v>40464</c:v>
                </c:pt>
                <c:pt idx="288">
                  <c:v>40465</c:v>
                </c:pt>
                <c:pt idx="289">
                  <c:v>40466</c:v>
                </c:pt>
                <c:pt idx="290">
                  <c:v>40467</c:v>
                </c:pt>
                <c:pt idx="291">
                  <c:v>40468</c:v>
                </c:pt>
                <c:pt idx="292">
                  <c:v>40469</c:v>
                </c:pt>
                <c:pt idx="293">
                  <c:v>40470</c:v>
                </c:pt>
                <c:pt idx="294">
                  <c:v>40471</c:v>
                </c:pt>
                <c:pt idx="295">
                  <c:v>40472</c:v>
                </c:pt>
                <c:pt idx="296">
                  <c:v>40473</c:v>
                </c:pt>
                <c:pt idx="297">
                  <c:v>40474</c:v>
                </c:pt>
                <c:pt idx="298">
                  <c:v>40475</c:v>
                </c:pt>
                <c:pt idx="299">
                  <c:v>40476</c:v>
                </c:pt>
                <c:pt idx="300">
                  <c:v>40477</c:v>
                </c:pt>
                <c:pt idx="301">
                  <c:v>40478</c:v>
                </c:pt>
                <c:pt idx="302">
                  <c:v>40479</c:v>
                </c:pt>
                <c:pt idx="303">
                  <c:v>40480</c:v>
                </c:pt>
                <c:pt idx="304">
                  <c:v>40481</c:v>
                </c:pt>
                <c:pt idx="305">
                  <c:v>40482</c:v>
                </c:pt>
                <c:pt idx="306">
                  <c:v>40483</c:v>
                </c:pt>
                <c:pt idx="307">
                  <c:v>40484</c:v>
                </c:pt>
                <c:pt idx="308">
                  <c:v>40485</c:v>
                </c:pt>
                <c:pt idx="309">
                  <c:v>40486</c:v>
                </c:pt>
                <c:pt idx="310">
                  <c:v>40487</c:v>
                </c:pt>
                <c:pt idx="311">
                  <c:v>40488</c:v>
                </c:pt>
                <c:pt idx="312">
                  <c:v>40489</c:v>
                </c:pt>
                <c:pt idx="313">
                  <c:v>40490</c:v>
                </c:pt>
                <c:pt idx="314">
                  <c:v>40491</c:v>
                </c:pt>
                <c:pt idx="315">
                  <c:v>40492</c:v>
                </c:pt>
                <c:pt idx="316">
                  <c:v>40493</c:v>
                </c:pt>
                <c:pt idx="317">
                  <c:v>40494</c:v>
                </c:pt>
                <c:pt idx="318">
                  <c:v>40495</c:v>
                </c:pt>
                <c:pt idx="319">
                  <c:v>40496</c:v>
                </c:pt>
                <c:pt idx="320">
                  <c:v>40497</c:v>
                </c:pt>
                <c:pt idx="321">
                  <c:v>40498</c:v>
                </c:pt>
                <c:pt idx="322">
                  <c:v>40499</c:v>
                </c:pt>
                <c:pt idx="323">
                  <c:v>40500</c:v>
                </c:pt>
                <c:pt idx="324">
                  <c:v>40501</c:v>
                </c:pt>
                <c:pt idx="325">
                  <c:v>40502</c:v>
                </c:pt>
                <c:pt idx="326">
                  <c:v>40503</c:v>
                </c:pt>
                <c:pt idx="327">
                  <c:v>40504</c:v>
                </c:pt>
                <c:pt idx="328">
                  <c:v>40504</c:v>
                </c:pt>
                <c:pt idx="329">
                  <c:v>40505</c:v>
                </c:pt>
                <c:pt idx="330">
                  <c:v>40506</c:v>
                </c:pt>
                <c:pt idx="331">
                  <c:v>40507</c:v>
                </c:pt>
                <c:pt idx="332">
                  <c:v>40508</c:v>
                </c:pt>
                <c:pt idx="333">
                  <c:v>40509</c:v>
                </c:pt>
                <c:pt idx="334">
                  <c:v>40510</c:v>
                </c:pt>
                <c:pt idx="335">
                  <c:v>40511</c:v>
                </c:pt>
                <c:pt idx="336">
                  <c:v>40512</c:v>
                </c:pt>
                <c:pt idx="337">
                  <c:v>40513</c:v>
                </c:pt>
                <c:pt idx="338">
                  <c:v>40514</c:v>
                </c:pt>
                <c:pt idx="339">
                  <c:v>40515</c:v>
                </c:pt>
                <c:pt idx="340">
                  <c:v>40516</c:v>
                </c:pt>
                <c:pt idx="341">
                  <c:v>40517</c:v>
                </c:pt>
                <c:pt idx="342">
                  <c:v>40518</c:v>
                </c:pt>
                <c:pt idx="343">
                  <c:v>40519</c:v>
                </c:pt>
                <c:pt idx="344">
                  <c:v>40520</c:v>
                </c:pt>
                <c:pt idx="345">
                  <c:v>40521</c:v>
                </c:pt>
                <c:pt idx="346">
                  <c:v>40522</c:v>
                </c:pt>
                <c:pt idx="347">
                  <c:v>40523</c:v>
                </c:pt>
                <c:pt idx="348">
                  <c:v>40524</c:v>
                </c:pt>
                <c:pt idx="349">
                  <c:v>40525</c:v>
                </c:pt>
                <c:pt idx="350">
                  <c:v>40526</c:v>
                </c:pt>
                <c:pt idx="351">
                  <c:v>40527</c:v>
                </c:pt>
                <c:pt idx="352">
                  <c:v>40528</c:v>
                </c:pt>
                <c:pt idx="353">
                  <c:v>40529</c:v>
                </c:pt>
                <c:pt idx="354">
                  <c:v>40530</c:v>
                </c:pt>
                <c:pt idx="355">
                  <c:v>40531</c:v>
                </c:pt>
                <c:pt idx="356">
                  <c:v>40532</c:v>
                </c:pt>
                <c:pt idx="357">
                  <c:v>40533</c:v>
                </c:pt>
                <c:pt idx="358">
                  <c:v>40534</c:v>
                </c:pt>
                <c:pt idx="359">
                  <c:v>40535</c:v>
                </c:pt>
                <c:pt idx="360">
                  <c:v>40536</c:v>
                </c:pt>
                <c:pt idx="361">
                  <c:v>40537</c:v>
                </c:pt>
                <c:pt idx="362">
                  <c:v>40538</c:v>
                </c:pt>
                <c:pt idx="363">
                  <c:v>40539</c:v>
                </c:pt>
                <c:pt idx="364">
                  <c:v>40540</c:v>
                </c:pt>
                <c:pt idx="365">
                  <c:v>40541</c:v>
                </c:pt>
                <c:pt idx="366">
                  <c:v>40542</c:v>
                </c:pt>
                <c:pt idx="367">
                  <c:v>40543</c:v>
                </c:pt>
              </c:strCache>
            </c:strRef>
          </c:xVal>
          <c:yVal>
            <c:numRef>
              <c:f>'LOGBOEK 2010'!$W$2:$W$369</c:f>
              <c:numCache>
                <c:ptCount val="368"/>
                <c:pt idx="0">
                  <c:v>0</c:v>
                </c:pt>
                <c:pt idx="1">
                  <c:v>0</c:v>
                </c:pt>
                <c:pt idx="2">
                  <c:v>0</c:v>
                </c:pt>
                <c:pt idx="3">
                  <c:v>0</c:v>
                </c:pt>
                <c:pt idx="4">
                  <c:v>8.058608058608058</c:v>
                </c:pt>
                <c:pt idx="5">
                  <c:v>0</c:v>
                </c:pt>
                <c:pt idx="6">
                  <c:v>9.67032967032967</c:v>
                </c:pt>
                <c:pt idx="7">
                  <c:v>0</c:v>
                </c:pt>
                <c:pt idx="8">
                  <c:v>0</c:v>
                </c:pt>
                <c:pt idx="9">
                  <c:v>0</c:v>
                </c:pt>
                <c:pt idx="10">
                  <c:v>0</c:v>
                </c:pt>
                <c:pt idx="11">
                  <c:v>10.54945054945055</c:v>
                </c:pt>
                <c:pt idx="12">
                  <c:v>0</c:v>
                </c:pt>
                <c:pt idx="13">
                  <c:v>10.460693153000843</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numCache>
            </c:numRef>
          </c:yVal>
          <c:smooth val="0"/>
        </c:ser>
        <c:axId val="35352596"/>
        <c:axId val="49737909"/>
      </c:scatterChart>
      <c:valAx>
        <c:axId val="35352596"/>
        <c:scaling>
          <c:orientation val="minMax"/>
          <c:max val="40543"/>
          <c:min val="40179"/>
        </c:scaling>
        <c:axPos val="b"/>
        <c:majorGridlines/>
        <c:delete val="0"/>
        <c:numFmt formatCode="dd/mm/yyyy" sourceLinked="0"/>
        <c:majorTickMark val="out"/>
        <c:minorTickMark val="none"/>
        <c:tickLblPos val="nextTo"/>
        <c:crossAx val="49737909"/>
        <c:crosses val="autoZero"/>
        <c:crossBetween val="midCat"/>
        <c:dispUnits/>
        <c:majorUnit val="50"/>
        <c:minorUnit val="10"/>
      </c:valAx>
      <c:valAx>
        <c:axId val="49737909"/>
        <c:scaling>
          <c:orientation val="minMax"/>
        </c:scaling>
        <c:axPos val="l"/>
        <c:majorGridlines/>
        <c:delete val="0"/>
        <c:numFmt formatCode="General" sourceLinked="1"/>
        <c:majorTickMark val="out"/>
        <c:minorTickMark val="none"/>
        <c:tickLblPos val="nextTo"/>
        <c:crossAx val="35352596"/>
        <c:crossesAt val="40150"/>
        <c:crossBetween val="midCat"/>
        <c:dispUnits/>
      </c:valAx>
      <c:spPr>
        <a:solidFill>
          <a:srgbClr val="CCCC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200" verticalDpi="2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200" verticalDpi="2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200" verticalDpi="2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15000"/>
    <xdr:graphicFrame>
      <xdr:nvGraphicFramePr>
        <xdr:cNvPr id="1" name="Shape 1025"/>
        <xdr:cNvGraphicFramePr/>
      </xdr:nvGraphicFramePr>
      <xdr:xfrm>
        <a:off x="0" y="0"/>
        <a:ext cx="9239250"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15000"/>
    <xdr:graphicFrame>
      <xdr:nvGraphicFramePr>
        <xdr:cNvPr id="1" name="Shape 1025"/>
        <xdr:cNvGraphicFramePr/>
      </xdr:nvGraphicFramePr>
      <xdr:xfrm>
        <a:off x="0" y="0"/>
        <a:ext cx="9239250"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15000"/>
    <xdr:graphicFrame>
      <xdr:nvGraphicFramePr>
        <xdr:cNvPr id="1" name="Shape 1025"/>
        <xdr:cNvGraphicFramePr/>
      </xdr:nvGraphicFramePr>
      <xdr:xfrm>
        <a:off x="0" y="0"/>
        <a:ext cx="9239250"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haspengouw-challenge.be/" TargetMode="External" /><Relationship Id="rId2" Type="http://schemas.openxmlformats.org/officeDocument/2006/relationships/hyperlink" Target="http://www.roba-atletiek.be/" TargetMode="External" /><Relationship Id="rId3" Type="http://schemas.openxmlformats.org/officeDocument/2006/relationships/hyperlink" Target="http://www.joggingdemarsin.vermaelenprojects.net/" TargetMode="External" /><Relationship Id="rId4" Type="http://schemas.openxmlformats.org/officeDocument/2006/relationships/hyperlink" Target="http://www.watermolencup.be/" TargetMode="External" /><Relationship Id="rId5" Type="http://schemas.openxmlformats.org/officeDocument/2006/relationships/hyperlink" Target="http://www.aarschot.be/" TargetMode="External" /><Relationship Id="rId6" Type="http://schemas.openxmlformats.org/officeDocument/2006/relationships/hyperlink" Target="http://home.scarlet.be/~hemanist/kwb_joggings/kalender.htm" TargetMode="External" /><Relationship Id="rId7" Type="http://schemas.openxmlformats.org/officeDocument/2006/relationships/hyperlink" Target="http://www.westerlo.be/" TargetMode="External" /><Relationship Id="rId8" Type="http://schemas.openxmlformats.org/officeDocument/2006/relationships/hyperlink" Target="http://www.challengehesbignon.be/" TargetMode="External" /><Relationship Id="rId9" Type="http://schemas.openxmlformats.org/officeDocument/2006/relationships/hyperlink" Target="http://www.dcla.be/joggers/goovcrit.php" TargetMode="External" /><Relationship Id="rId10" Type="http://schemas.openxmlformats.org/officeDocument/2006/relationships/hyperlink" Target="http://www.provant.be/binaries/Noordloper2009_mail_tcm7-77925.pdf" TargetMode="External" /><Relationship Id="rId11" Type="http://schemas.openxmlformats.org/officeDocument/2006/relationships/comments" Target="../comments4.xml" /><Relationship Id="rId12" Type="http://schemas.openxmlformats.org/officeDocument/2006/relationships/vmlDrawing" Target="../drawings/vmlDrawing3.vml" /><Relationship Id="rId1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6"/>
  <sheetViews>
    <sheetView workbookViewId="0" topLeftCell="A1">
      <selection activeCell="A16" sqref="A16"/>
    </sheetView>
  </sheetViews>
  <sheetFormatPr defaultColWidth="9.140625" defaultRowHeight="12.75"/>
  <cols>
    <col min="1" max="1" width="170.140625" style="0" bestFit="1" customWidth="1"/>
  </cols>
  <sheetData>
    <row r="1" ht="12.75">
      <c r="A1" s="395" t="s">
        <v>161</v>
      </c>
    </row>
    <row r="3" ht="12.75">
      <c r="A3" t="s">
        <v>172</v>
      </c>
    </row>
    <row r="4" ht="12.75">
      <c r="A4" t="s">
        <v>173</v>
      </c>
    </row>
    <row r="6" ht="12.75">
      <c r="A6" t="s">
        <v>180</v>
      </c>
    </row>
    <row r="7" ht="12.75">
      <c r="A7" t="s">
        <v>174</v>
      </c>
    </row>
    <row r="8" ht="12.75">
      <c r="A8" t="s">
        <v>175</v>
      </c>
    </row>
    <row r="9" ht="12.75">
      <c r="A9" t="s">
        <v>176</v>
      </c>
    </row>
    <row r="10" ht="12.75">
      <c r="A10" t="s">
        <v>181</v>
      </c>
    </row>
    <row r="11" ht="12.75">
      <c r="A11" t="s">
        <v>182</v>
      </c>
    </row>
    <row r="12" ht="12.75">
      <c r="A12" t="s">
        <v>177</v>
      </c>
    </row>
    <row r="13" ht="12.75">
      <c r="A13" t="s">
        <v>166</v>
      </c>
    </row>
    <row r="14" ht="12.75">
      <c r="A14" t="s">
        <v>165</v>
      </c>
    </row>
    <row r="15" ht="12.75">
      <c r="A15" t="s">
        <v>183</v>
      </c>
    </row>
    <row r="17" ht="12.75">
      <c r="A17" t="s">
        <v>167</v>
      </c>
    </row>
    <row r="18" ht="12.75">
      <c r="A18" t="s">
        <v>179</v>
      </c>
    </row>
    <row r="19" ht="12.75">
      <c r="A19" t="s">
        <v>168</v>
      </c>
    </row>
    <row r="20" ht="12.75">
      <c r="A20" t="s">
        <v>178</v>
      </c>
    </row>
    <row r="22" ht="12.75">
      <c r="A22" t="s">
        <v>162</v>
      </c>
    </row>
    <row r="23" ht="12.75">
      <c r="A23" t="s">
        <v>163</v>
      </c>
    </row>
    <row r="25" ht="12.75">
      <c r="A25" t="s">
        <v>170</v>
      </c>
    </row>
    <row r="26" ht="12.75">
      <c r="A26" t="s">
        <v>171</v>
      </c>
    </row>
  </sheetData>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sheetPr codeName="Blad1"/>
  <dimension ref="A1:G15"/>
  <sheetViews>
    <sheetView tabSelected="1" zoomScalePageLayoutView="0" workbookViewId="0" topLeftCell="A1">
      <selection activeCell="B10" sqref="B10"/>
    </sheetView>
  </sheetViews>
  <sheetFormatPr defaultColWidth="9.140625" defaultRowHeight="12.75"/>
  <cols>
    <col min="1" max="1" width="15.28125" style="13" bestFit="1" customWidth="1"/>
    <col min="2" max="2" width="29.28125" style="13" customWidth="1"/>
    <col min="3" max="5" width="9.140625" style="13" customWidth="1"/>
    <col min="6" max="6" width="10.140625" style="13" bestFit="1" customWidth="1"/>
    <col min="7" max="7" width="14.421875" style="13" bestFit="1" customWidth="1"/>
    <col min="8" max="16384" width="9.140625" style="13" customWidth="1"/>
  </cols>
  <sheetData>
    <row r="1" spans="1:2" ht="13.5" thickBot="1">
      <c r="A1" s="397" t="s">
        <v>169</v>
      </c>
      <c r="B1" s="398"/>
    </row>
    <row r="2" spans="1:2" ht="12.75">
      <c r="A2" s="235" t="s">
        <v>16</v>
      </c>
      <c r="B2" s="74"/>
    </row>
    <row r="3" spans="1:2" ht="12.75">
      <c r="A3" s="236" t="s">
        <v>17</v>
      </c>
      <c r="B3" s="75"/>
    </row>
    <row r="4" spans="1:2" ht="12.75">
      <c r="A4" s="236" t="s">
        <v>18</v>
      </c>
      <c r="B4" s="75"/>
    </row>
    <row r="5" spans="1:2" ht="12.75">
      <c r="A5" s="236" t="s">
        <v>19</v>
      </c>
      <c r="B5" s="75"/>
    </row>
    <row r="6" spans="1:2" ht="12.75">
      <c r="A6" s="236" t="s">
        <v>20</v>
      </c>
      <c r="B6" s="75"/>
    </row>
    <row r="7" spans="1:2" ht="12.75">
      <c r="A7" s="236" t="s">
        <v>21</v>
      </c>
      <c r="B7" s="75"/>
    </row>
    <row r="8" spans="1:2" ht="12.75">
      <c r="A8" s="236" t="s">
        <v>22</v>
      </c>
      <c r="B8" s="75"/>
    </row>
    <row r="9" spans="1:2" ht="12.75">
      <c r="A9" s="236" t="s">
        <v>44</v>
      </c>
      <c r="B9" s="75"/>
    </row>
    <row r="10" spans="1:6" ht="12.75">
      <c r="A10" s="236" t="s">
        <v>36</v>
      </c>
      <c r="B10" s="219"/>
      <c r="C10" s="13" t="s">
        <v>131</v>
      </c>
      <c r="F10" s="220"/>
    </row>
    <row r="11" spans="1:7" ht="13.5" thickBot="1">
      <c r="A11" s="237" t="s">
        <v>23</v>
      </c>
      <c r="B11" s="76"/>
      <c r="C11" s="13" t="s">
        <v>132</v>
      </c>
      <c r="G11" s="229"/>
    </row>
    <row r="12" ht="12.75">
      <c r="G12" s="229"/>
    </row>
    <row r="13" ht="12.75">
      <c r="G13" s="229"/>
    </row>
    <row r="14" ht="12.75">
      <c r="C14" s="229"/>
    </row>
    <row r="15" ht="12.75">
      <c r="C15" s="229"/>
    </row>
  </sheetData>
  <sheetProtection/>
  <mergeCells count="1">
    <mergeCell ref="A1:B1"/>
  </mergeCells>
  <printOptions/>
  <pageMargins left="0.75" right="0.75" top="1" bottom="1" header="0.5" footer="0.5"/>
  <pageSetup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Blad2"/>
  <dimension ref="A1:AC369"/>
  <sheetViews>
    <sheetView zoomScalePageLayoutView="0" workbookViewId="0" topLeftCell="A1">
      <pane xSplit="9" ySplit="1" topLeftCell="J2" activePane="bottomRight" state="frozen"/>
      <selection pane="topLeft" activeCell="F26" sqref="F26"/>
      <selection pane="topRight" activeCell="F26" sqref="F26"/>
      <selection pane="bottomLeft" activeCell="F26" sqref="F26"/>
      <selection pane="bottomRight" activeCell="AC4" sqref="AC4"/>
    </sheetView>
  </sheetViews>
  <sheetFormatPr defaultColWidth="9.140625" defaultRowHeight="12.75"/>
  <cols>
    <col min="1" max="3" width="3.28125" style="162" customWidth="1"/>
    <col min="4" max="4" width="5.28125" style="162" bestFit="1" customWidth="1"/>
    <col min="5" max="5" width="4.00390625" style="162" hidden="1" customWidth="1"/>
    <col min="6" max="6" width="4.57421875" style="162" hidden="1" customWidth="1"/>
    <col min="7" max="7" width="5.00390625" style="162" hidden="1" customWidth="1"/>
    <col min="8" max="8" width="14.7109375" style="227" bestFit="1" customWidth="1"/>
    <col min="9" max="9" width="6.421875" style="2" bestFit="1" customWidth="1"/>
    <col min="10" max="10" width="7.57421875" style="4" bestFit="1" customWidth="1"/>
    <col min="11" max="11" width="8.140625" style="4" bestFit="1" customWidth="1"/>
    <col min="12" max="12" width="7.8515625" style="159" bestFit="1" customWidth="1"/>
    <col min="13" max="13" width="4.57421875" style="357" bestFit="1" customWidth="1"/>
    <col min="14" max="15" width="4.57421875" style="357" hidden="1" customWidth="1"/>
    <col min="16" max="16" width="18.8515625" style="4" customWidth="1"/>
    <col min="17" max="17" width="6.57421875" style="207" bestFit="1" customWidth="1"/>
    <col min="18" max="18" width="5.00390625" style="1" bestFit="1" customWidth="1"/>
    <col min="19" max="19" width="3.00390625" style="1" bestFit="1" customWidth="1"/>
    <col min="20" max="20" width="3.8515625" style="1" customWidth="1"/>
    <col min="21" max="21" width="5.140625" style="1" bestFit="1" customWidth="1"/>
    <col min="22" max="22" width="4.8515625" style="1" bestFit="1" customWidth="1"/>
    <col min="23" max="23" width="5.57421875" style="7" bestFit="1" customWidth="1"/>
    <col min="24" max="24" width="3.00390625" style="230" bestFit="1" customWidth="1"/>
    <col min="25" max="26" width="4.57421875" style="37" bestFit="1" customWidth="1"/>
    <col min="27" max="27" width="10.28125" style="341" customWidth="1"/>
    <col min="28" max="28" width="9.140625" style="13" customWidth="1"/>
    <col min="29" max="29" width="12.7109375" style="13" bestFit="1" customWidth="1"/>
    <col min="30" max="16384" width="9.140625" style="13" customWidth="1"/>
  </cols>
  <sheetData>
    <row r="1" spans="1:27" s="3" customFormat="1" ht="13.5" thickBot="1">
      <c r="A1" s="160" t="s">
        <v>27</v>
      </c>
      <c r="B1" s="161" t="s">
        <v>27</v>
      </c>
      <c r="C1" s="161" t="s">
        <v>27</v>
      </c>
      <c r="D1" s="161" t="s">
        <v>47</v>
      </c>
      <c r="E1" s="161" t="s">
        <v>63</v>
      </c>
      <c r="F1" s="161" t="s">
        <v>64</v>
      </c>
      <c r="G1" s="161" t="s">
        <v>50</v>
      </c>
      <c r="H1" s="226" t="s">
        <v>28</v>
      </c>
      <c r="I1" s="45" t="s">
        <v>35</v>
      </c>
      <c r="J1" s="318" t="s">
        <v>31</v>
      </c>
      <c r="K1" s="46" t="s">
        <v>30</v>
      </c>
      <c r="L1" s="153" t="s">
        <v>32</v>
      </c>
      <c r="M1" s="352" t="s">
        <v>110</v>
      </c>
      <c r="N1" s="352" t="s">
        <v>159</v>
      </c>
      <c r="O1" s="352" t="s">
        <v>160</v>
      </c>
      <c r="P1" s="396" t="s">
        <v>14</v>
      </c>
      <c r="Q1" s="200" t="s">
        <v>29</v>
      </c>
      <c r="R1" s="47" t="s">
        <v>24</v>
      </c>
      <c r="S1" s="48" t="s">
        <v>25</v>
      </c>
      <c r="T1" s="48" t="s">
        <v>62</v>
      </c>
      <c r="U1" s="73" t="s">
        <v>33</v>
      </c>
      <c r="V1" s="73" t="s">
        <v>34</v>
      </c>
      <c r="W1" s="231" t="s">
        <v>164</v>
      </c>
      <c r="X1" s="228" t="s">
        <v>65</v>
      </c>
      <c r="Y1" s="49" t="s">
        <v>26</v>
      </c>
      <c r="Z1" s="49" t="s">
        <v>37</v>
      </c>
      <c r="AA1" s="358" t="s">
        <v>122</v>
      </c>
    </row>
    <row r="2" spans="1:27" ht="12.75">
      <c r="A2" s="162">
        <f>COUNTIF($M$2:M2,"W")+COUNTIF($M$2:M2,"T")+COUNTIF($M$2:M2,"C")+COUNTIF($M$2:M2,"P")</f>
        <v>0</v>
      </c>
      <c r="B2" s="163">
        <f>COUNTIF(M2:M2,"W")+COUNTIF(M2:M2,"T")+COUNTIF(M2:M2,"C")+COUNTIF(M2:M2,"P")</f>
        <v>0</v>
      </c>
      <c r="C2" s="163">
        <f>COUNTIF(M2:M2,"W")+COUNTIF(M2:M2,"T")+COUNTIF(M2:M2,"C")+COUNTIF(M2:M2,"P")</f>
        <v>0</v>
      </c>
      <c r="D2" s="163">
        <v>0</v>
      </c>
      <c r="E2" s="163">
        <v>1</v>
      </c>
      <c r="F2" s="163">
        <v>1</v>
      </c>
      <c r="G2" s="163">
        <v>2010</v>
      </c>
      <c r="H2" s="38">
        <f>DATEVALUE(E2&amp;"/"&amp;F2&amp;"/"&amp;G2)</f>
        <v>40179</v>
      </c>
      <c r="I2" s="39"/>
      <c r="J2" s="319"/>
      <c r="K2" s="58"/>
      <c r="L2" s="154">
        <f>IF(J2&lt;&gt;"",IF(J2=0,IF(K2=0,"","km's ?"),IF(K2&lt;&gt;"",IF(K2=0,"tijd ?",J2/(K2*24)),"")),"")</f>
      </c>
      <c r="M2" s="353"/>
      <c r="N2" s="353" t="str">
        <f>M2&amp;D2</f>
        <v>0</v>
      </c>
      <c r="O2" s="353" t="str">
        <f>M2&amp;F2</f>
        <v>1</v>
      </c>
      <c r="P2" s="64">
        <f>IF(M2="R","rustdag",IF(M2="H","hometrainer",""))</f>
      </c>
      <c r="Q2" s="201">
        <f aca="true" t="shared" si="0" ref="Q2:Q8">IF(J2&lt;&gt;"",IF(J2=0,"",IF(K2=0,"",K2/J2)),"")</f>
      </c>
      <c r="R2" s="59"/>
      <c r="S2" s="60"/>
      <c r="T2" s="60"/>
      <c r="U2" s="60"/>
      <c r="V2" s="60"/>
      <c r="W2" s="57">
        <f>IF(X2&lt;&gt;"",IF(U2&gt;0,IF(L2="","",(L2/U2)*(220/(220-X2))*100),""),"")</f>
      </c>
      <c r="X2" s="60">
        <f>IF(INFO!B$10&lt;&gt;"",IF(MONTH(H2)-MONTH(INFO!B$10)&gt;0,YEAR(H2)-YEAR(INFO!B$10),IF(MONTH(H2)-MONTH(INFO!B$10)=0,IF(DAY(H2)-DAY(INFO!B$10)&lt;0,YEAR(H2)-YEAR(INFO!B$10)-1,YEAR(H2)-YEAR(INFO!B$10)),YEAR(H2)-YEAR(INFO!B$10)-1)),"")</f>
      </c>
      <c r="Y2" s="61"/>
      <c r="Z2" s="61">
        <f>IF(INFO!$B$11&lt;&gt;"",IF(INFO!$B$11&lt;&gt;0,IF(Y2&lt;&gt;"",IF(Y2&lt;&gt;0,Y2*100*100/(INFO!$B$11*INFO!$B$11),""),""),""),"")</f>
      </c>
      <c r="AA2" s="359"/>
    </row>
    <row r="3" spans="1:29" ht="12.75">
      <c r="A3" s="162">
        <f>COUNTIF($M$2:M3,"W")+COUNTIF($M$2:M3,"T")+COUNTIF($M$2:M3,"C")+COUNTIF($M$2:M3,"P")</f>
        <v>0</v>
      </c>
      <c r="B3" s="164">
        <f>COUNTIF(M2:M3,"W")+COUNTIF(M2:M3,"T")+COUNTIF(M2:M3,"C")+COUNTIF(M2:M3,"P")</f>
        <v>0</v>
      </c>
      <c r="C3" s="164">
        <f>COUNTIF(M2:M3,"W")+COUNTIF(M2:M3,"T")+COUNTIF(M2:M3,"C")+COUNTIF(M2:M3,"P")</f>
        <v>0</v>
      </c>
      <c r="D3" s="164">
        <v>0</v>
      </c>
      <c r="E3" s="164">
        <v>2</v>
      </c>
      <c r="F3" s="164">
        <v>1</v>
      </c>
      <c r="G3" s="164">
        <f>G2</f>
        <v>2010</v>
      </c>
      <c r="H3" s="5">
        <f>DATEVALUE(E3&amp;"/"&amp;F3&amp;"/"&amp;G3)</f>
        <v>40180</v>
      </c>
      <c r="I3" s="6"/>
      <c r="J3" s="322"/>
      <c r="K3" s="54"/>
      <c r="L3" s="156">
        <f>IF(J3&lt;&gt;"",IF(J3=0,IF(K3=0,"","km's ?"),IF(K3&lt;&gt;"",IF(K3=0,"tijd ?",J3/(K3*24)),"")),"")</f>
      </c>
      <c r="M3" s="63"/>
      <c r="N3" s="63" t="str">
        <f aca="true" t="shared" si="1" ref="N3:N66">M3&amp;D3</f>
        <v>0</v>
      </c>
      <c r="O3" s="63" t="str">
        <f aca="true" t="shared" si="2" ref="O3:O66">M3&amp;F3</f>
        <v>1</v>
      </c>
      <c r="P3" s="64">
        <f>IF(M3="R","rustdag",IF(M3="H","hometrainer",""))</f>
      </c>
      <c r="Q3" s="204">
        <f t="shared" si="0"/>
      </c>
      <c r="R3" s="51"/>
      <c r="S3" s="55"/>
      <c r="T3" s="55"/>
      <c r="U3" s="55"/>
      <c r="V3" s="55"/>
      <c r="W3" s="53">
        <f aca="true" t="shared" si="3" ref="W3:W66">IF(X3&lt;&gt;"",IF(U3&gt;0,IF(L3="","",(L3/U3)*(220/(220-X3))*100),""),"")</f>
      </c>
      <c r="X3" s="55">
        <f>IF(INFO!B$10&lt;&gt;"",IF(MONTH(H3)-MONTH(INFO!B$10)&gt;0,YEAR(H3)-YEAR(INFO!B$10),IF(MONTH(H3)-MONTH(INFO!B$10)=0,IF(DAY(H3)-DAY(INFO!B$10)&lt;0,YEAR(H3)-YEAR(INFO!B$10)-1,YEAR(H3)-YEAR(INFO!B$10)),YEAR(H3)-YEAR(INFO!B$10)-1)),"")</f>
      </c>
      <c r="Y3" s="56"/>
      <c r="Z3" s="56">
        <f>IF(INFO!$B$11&lt;&gt;"",IF(INFO!$B$11&lt;&gt;0,IF(Y3&lt;&gt;"",IF(Y3&lt;&gt;0,Y3*100*100/(INFO!$B$11*INFO!$B$11),""),""),""),"")</f>
      </c>
      <c r="AA3" s="362"/>
      <c r="AC3" s="406"/>
    </row>
    <row r="4" spans="1:29" ht="13.5" thickBot="1">
      <c r="A4" s="162">
        <f>COUNTIF($M$2:M4,"W")+COUNTIF($M$2:M4,"T")+COUNTIF($M$2:M4,"C")+COUNTIF($M$2:M4,"P")</f>
        <v>0</v>
      </c>
      <c r="B4" s="165">
        <f>COUNTIF(M2:M4,"W")+COUNTIF(M2:M4,"T")+COUNTIF(M2:M4,"C")+COUNTIF(M2:M4,"P")</f>
        <v>0</v>
      </c>
      <c r="C4" s="165">
        <f>COUNTIF(M2:M4,"W")+COUNTIF(M2:M4,"T")+COUNTIF(M2:M4,"C")+COUNTIF(M2:M4,"P")</f>
        <v>0</v>
      </c>
      <c r="D4" s="164">
        <v>0</v>
      </c>
      <c r="E4" s="165">
        <v>3</v>
      </c>
      <c r="F4" s="165">
        <v>1</v>
      </c>
      <c r="G4" s="165">
        <f>G3</f>
        <v>2010</v>
      </c>
      <c r="H4" s="222">
        <f aca="true" t="shared" si="4" ref="H4:H67">DATEVALUE(E4&amp;"/"&amp;F4&amp;"/"&amp;G4)</f>
        <v>40181</v>
      </c>
      <c r="I4" s="44"/>
      <c r="J4" s="323"/>
      <c r="K4" s="68"/>
      <c r="L4" s="157">
        <f aca="true" t="shared" si="5" ref="L4:L57">IF(J4&lt;&gt;"",IF(J4=0,IF(K4=0,"","km's ?"),IF(K4&lt;&gt;"",IF(K4=0,"tijd ?",J4/(K4*24)),"")),"")</f>
      </c>
      <c r="M4" s="65"/>
      <c r="N4" s="65" t="str">
        <f t="shared" si="1"/>
        <v>0</v>
      </c>
      <c r="O4" s="65" t="str">
        <f t="shared" si="2"/>
        <v>1</v>
      </c>
      <c r="P4" s="66">
        <f>IF(M4="R","rustdag",IF(M4="H","hometrainer",""))</f>
      </c>
      <c r="Q4" s="205">
        <f t="shared" si="0"/>
      </c>
      <c r="R4" s="69"/>
      <c r="S4" s="70"/>
      <c r="T4" s="70"/>
      <c r="U4" s="70"/>
      <c r="V4" s="70"/>
      <c r="W4" s="67">
        <f t="shared" si="3"/>
      </c>
      <c r="X4" s="70">
        <f>IF(INFO!B$10&lt;&gt;"",IF(MONTH(H4)-MONTH(INFO!B$10)&gt;0,YEAR(H4)-YEAR(INFO!B$10),IF(MONTH(H4)-MONTH(INFO!B$10)=0,IF(DAY(H4)-DAY(INFO!B$10)&lt;0,YEAR(H4)-YEAR(INFO!B$10)-1,YEAR(H4)-YEAR(INFO!B$10)),YEAR(H4)-YEAR(INFO!B$10)-1)),"")</f>
      </c>
      <c r="Y4" s="71"/>
      <c r="Z4" s="71">
        <f>IF(INFO!$B$11&lt;&gt;"",IF(INFO!$B$11&lt;&gt;0,IF(Y4&lt;&gt;"",IF(Y4&lt;&gt;0,Y4*100*100/(INFO!$B$11*INFO!$B$11),""),""),""),"")</f>
      </c>
      <c r="AA4" s="363"/>
      <c r="AC4" s="406"/>
    </row>
    <row r="5" spans="1:27" ht="12.75">
      <c r="A5" s="162">
        <f>COUNTIF($M$2:M5,"W")+COUNTIF($M$2:M5,"T")+COUNTIF($M$2:M5,"C")+COUNTIF($M$2:M5,"P")</f>
        <v>0</v>
      </c>
      <c r="B5" s="163">
        <f>COUNTIF(M2:M5,"W")+COUNTIF(M2:M5,"T")+COUNTIF(M2:M5,"C")+COUNTIF(M2:M5,"P")</f>
        <v>0</v>
      </c>
      <c r="C5" s="163">
        <f>COUNTIF(M5:M5,"W")+COUNTIF(M5:M5,"T")+COUNTIF(M5:M5,"C")+COUNTIF(M5:M5,"P")</f>
        <v>0</v>
      </c>
      <c r="D5" s="163">
        <v>1</v>
      </c>
      <c r="E5" s="163">
        <v>4</v>
      </c>
      <c r="F5" s="163">
        <v>1</v>
      </c>
      <c r="G5" s="163">
        <f>G4</f>
        <v>2010</v>
      </c>
      <c r="H5" s="38">
        <f t="shared" si="4"/>
        <v>40182</v>
      </c>
      <c r="I5" s="39"/>
      <c r="J5" s="320"/>
      <c r="K5" s="8"/>
      <c r="L5" s="155">
        <f t="shared" si="5"/>
      </c>
      <c r="M5" s="354"/>
      <c r="N5" s="354" t="str">
        <f t="shared" si="1"/>
        <v>1</v>
      </c>
      <c r="O5" s="354" t="str">
        <f t="shared" si="2"/>
        <v>1</v>
      </c>
      <c r="P5" s="14">
        <f>IF(M5="R","rustdag",IF(M5="H","hometrainer",""))</f>
      </c>
      <c r="Q5" s="203">
        <f t="shared" si="0"/>
      </c>
      <c r="R5" s="41"/>
      <c r="S5" s="42"/>
      <c r="T5" s="42"/>
      <c r="U5" s="42"/>
      <c r="V5" s="42"/>
      <c r="W5" s="50">
        <f t="shared" si="3"/>
      </c>
      <c r="X5" s="42">
        <f>IF(INFO!B$10&lt;&gt;"",IF(MONTH(H5)-MONTH(INFO!B$10)&gt;0,YEAR(H5)-YEAR(INFO!B$10),IF(MONTH(H5)-MONTH(INFO!B$10)=0,IF(DAY(H5)-DAY(INFO!B$10)&lt;0,YEAR(H5)-YEAR(INFO!B$10)-1,YEAR(H5)-YEAR(INFO!B$10)),YEAR(H5)-YEAR(INFO!B$10)-1)),"")</f>
      </c>
      <c r="Y5" s="43"/>
      <c r="Z5" s="43">
        <f>IF(INFO!$B$11&lt;&gt;"",IF(INFO!$B$11&lt;&gt;0,IF(Y5&lt;&gt;"",IF(Y5&lt;&gt;0,Y5*100*100/(INFO!$B$11*INFO!$B$11),""),""),""),"")</f>
      </c>
      <c r="AA5" s="360"/>
    </row>
    <row r="6" spans="1:29" ht="12.75">
      <c r="A6" s="162">
        <f>COUNTIF($M$2:M6,"W")+COUNTIF($M$2:M6,"T")+COUNTIF($M$2:M6,"C")+COUNTIF($M$2:M6,"P")</f>
        <v>0</v>
      </c>
      <c r="B6" s="164">
        <f>COUNTIF(M2:M6,"W")+COUNTIF(M2:M6,"T")+COUNTIF(M2:M6,"C")+COUNTIF(M2:M6,"P")</f>
        <v>0</v>
      </c>
      <c r="C6" s="164">
        <f>COUNTIF(M5:M6,"W")+COUNTIF(M5:M6,"T")+COUNTIF(M5:M6,"C")+COUNTIF(M5:M6,"P")</f>
        <v>0</v>
      </c>
      <c r="D6" s="164">
        <v>1</v>
      </c>
      <c r="E6" s="164">
        <v>5</v>
      </c>
      <c r="F6" s="164">
        <v>1</v>
      </c>
      <c r="G6" s="164">
        <f aca="true" t="shared" si="6" ref="G6:G69">G5</f>
        <v>2010</v>
      </c>
      <c r="H6" s="5">
        <f t="shared" si="4"/>
        <v>40183</v>
      </c>
      <c r="I6" s="6"/>
      <c r="J6" s="320"/>
      <c r="K6" s="8"/>
      <c r="L6" s="155">
        <f t="shared" si="5"/>
      </c>
      <c r="M6" s="354"/>
      <c r="N6" s="354" t="str">
        <f t="shared" si="1"/>
        <v>1</v>
      </c>
      <c r="O6" s="354" t="str">
        <f t="shared" si="2"/>
        <v>1</v>
      </c>
      <c r="P6" s="14">
        <f aca="true" t="shared" si="7" ref="P6:P69">IF(M6="R","rustdag",IF(M6="H","hometrainer",""))</f>
      </c>
      <c r="Q6" s="202">
        <f t="shared" si="0"/>
      </c>
      <c r="R6" s="10"/>
      <c r="S6" s="11"/>
      <c r="T6" s="11"/>
      <c r="U6" s="11"/>
      <c r="V6" s="11"/>
      <c r="W6" s="9">
        <f t="shared" si="3"/>
      </c>
      <c r="X6" s="11">
        <f>IF(INFO!B$10&lt;&gt;"",IF(MONTH(H6)-MONTH(INFO!B$10)&gt;0,YEAR(H6)-YEAR(INFO!B$10),IF(MONTH(H6)-MONTH(INFO!B$10)=0,IF(DAY(H6)-DAY(INFO!B$10)&lt;0,YEAR(H6)-YEAR(INFO!B$10)-1,YEAR(H6)-YEAR(INFO!B$10)),YEAR(H6)-YEAR(INFO!B$10)-1)),"")</f>
      </c>
      <c r="Y6" s="12"/>
      <c r="Z6" s="12">
        <f>IF(INFO!$B$11&lt;&gt;"",IF(INFO!$B$11&lt;&gt;0,IF(Y6&lt;&gt;"",IF(Y6&lt;&gt;0,Y6*100*100/(INFO!$B$11*INFO!$B$11),""),""),""),"")</f>
      </c>
      <c r="AA6" s="360"/>
      <c r="AC6" s="368"/>
    </row>
    <row r="7" spans="1:27" ht="12.75">
      <c r="A7" s="162">
        <f>COUNTIF($M$2:M7,"W")+COUNTIF($M$2:M7,"T")+COUNTIF($M$2:M7,"C")+COUNTIF($M$2:M7,"P")</f>
        <v>0</v>
      </c>
      <c r="B7" s="164">
        <f>COUNTIF(M2:M7,"W")+COUNTIF(M2:M7,"T")+COUNTIF(M2:M7,"C")+COUNTIF(M2:M7,"P")</f>
        <v>0</v>
      </c>
      <c r="C7" s="164">
        <f>COUNTIF(M5:M7,"W")+COUNTIF(M5:M7,"T")+COUNTIF(M5:M7,"C")+COUNTIF(M5:M7,"P")</f>
        <v>0</v>
      </c>
      <c r="D7" s="164">
        <v>1</v>
      </c>
      <c r="E7" s="164">
        <v>6</v>
      </c>
      <c r="F7" s="164">
        <v>1</v>
      </c>
      <c r="G7" s="164">
        <f t="shared" si="6"/>
        <v>2010</v>
      </c>
      <c r="H7" s="5">
        <f t="shared" si="4"/>
        <v>40184</v>
      </c>
      <c r="I7" s="6"/>
      <c r="J7" s="320"/>
      <c r="K7" s="8"/>
      <c r="L7" s="155">
        <f t="shared" si="5"/>
      </c>
      <c r="M7" s="354"/>
      <c r="N7" s="354" t="str">
        <f t="shared" si="1"/>
        <v>1</v>
      </c>
      <c r="O7" s="354" t="str">
        <f t="shared" si="2"/>
        <v>1</v>
      </c>
      <c r="P7" s="14">
        <f t="shared" si="7"/>
      </c>
      <c r="Q7" s="202">
        <f t="shared" si="0"/>
      </c>
      <c r="R7" s="10"/>
      <c r="S7" s="11"/>
      <c r="T7" s="11"/>
      <c r="U7" s="11"/>
      <c r="V7" s="11"/>
      <c r="W7" s="9">
        <f t="shared" si="3"/>
      </c>
      <c r="X7" s="11">
        <f>IF(INFO!B$10&lt;&gt;"",IF(MONTH(H7)-MONTH(INFO!B$10)&gt;0,YEAR(H7)-YEAR(INFO!B$10),IF(MONTH(H7)-MONTH(INFO!B$10)=0,IF(DAY(H7)-DAY(INFO!B$10)&lt;0,YEAR(H7)-YEAR(INFO!B$10)-1,YEAR(H7)-YEAR(INFO!B$10)),YEAR(H7)-YEAR(INFO!B$10)-1)),"")</f>
      </c>
      <c r="Y7" s="12"/>
      <c r="Z7" s="12">
        <f>IF(INFO!$B$11&lt;&gt;"",IF(INFO!$B$11&lt;&gt;0,IF(Y7&lt;&gt;"",IF(Y7&lt;&gt;0,Y7*100*100/(INFO!$B$11*INFO!$B$11),""),""),""),"")</f>
      </c>
      <c r="AA7" s="393"/>
    </row>
    <row r="8" spans="1:27" ht="12.75">
      <c r="A8" s="162">
        <f>COUNTIF($M$2:M8,"W")+COUNTIF($M$2:M8,"T")+COUNTIF($M$2:M8,"C")+COUNTIF($M$2:M8,"P")</f>
        <v>0</v>
      </c>
      <c r="B8" s="164">
        <f>COUNTIF(M2:M8,"W")+COUNTIF(M2:M8,"T")+COUNTIF(M2:M8,"C")+COUNTIF(M2:M8,"P")</f>
        <v>0</v>
      </c>
      <c r="C8" s="164">
        <f>COUNTIF(M5:M8,"W")+COUNTIF(M5:M8,"T")+COUNTIF(M5:M8,"C")+COUNTIF(M5:M8,"P")</f>
        <v>0</v>
      </c>
      <c r="D8" s="164">
        <v>1</v>
      </c>
      <c r="E8" s="164">
        <v>7</v>
      </c>
      <c r="F8" s="164">
        <v>1</v>
      </c>
      <c r="G8" s="164">
        <f t="shared" si="6"/>
        <v>2010</v>
      </c>
      <c r="H8" s="5">
        <f t="shared" si="4"/>
        <v>40185</v>
      </c>
      <c r="I8" s="6"/>
      <c r="J8" s="320"/>
      <c r="K8" s="8"/>
      <c r="L8" s="155">
        <f t="shared" si="5"/>
      </c>
      <c r="M8" s="354"/>
      <c r="N8" s="354" t="str">
        <f t="shared" si="1"/>
        <v>1</v>
      </c>
      <c r="O8" s="354" t="str">
        <f t="shared" si="2"/>
        <v>1</v>
      </c>
      <c r="P8" s="14">
        <f t="shared" si="7"/>
      </c>
      <c r="Q8" s="202">
        <f t="shared" si="0"/>
      </c>
      <c r="R8" s="10"/>
      <c r="S8" s="11"/>
      <c r="T8" s="11"/>
      <c r="U8" s="11"/>
      <c r="V8" s="11"/>
      <c r="W8" s="9">
        <f t="shared" si="3"/>
      </c>
      <c r="X8" s="11">
        <f>IF(INFO!B$10&lt;&gt;"",IF(MONTH(H8)-MONTH(INFO!B$10)&gt;0,YEAR(H8)-YEAR(INFO!B$10),IF(MONTH(H8)-MONTH(INFO!B$10)=0,IF(DAY(H8)-DAY(INFO!B$10)&lt;0,YEAR(H8)-YEAR(INFO!B$10)-1,YEAR(H8)-YEAR(INFO!B$10)),YEAR(H8)-YEAR(INFO!B$10)-1)),"")</f>
      </c>
      <c r="Y8" s="12"/>
      <c r="Z8" s="12">
        <f>IF(INFO!$B$11&lt;&gt;"",IF(INFO!$B$11&lt;&gt;0,IF(Y8&lt;&gt;"",IF(Y8&lt;&gt;0,Y8*100*100/(INFO!$B$11*INFO!$B$11),""),""),""),"")</f>
      </c>
      <c r="AA8" s="360"/>
    </row>
    <row r="9" spans="1:27" ht="12.75">
      <c r="A9" s="162">
        <f>COUNTIF($M$2:M9,"W")+COUNTIF($M$2:M9,"T")+COUNTIF($M$2:M9,"C")+COUNTIF($M$2:M9,"P")</f>
        <v>0</v>
      </c>
      <c r="B9" s="164">
        <f>COUNTIF(M2:M9,"W")+COUNTIF(M2:M9,"T")+COUNTIF(M2:M9,"C")+COUNTIF(M2:M9,"P")</f>
        <v>0</v>
      </c>
      <c r="C9" s="164">
        <f>COUNTIF(M5:M9,"W")+COUNTIF(M5:M9,"T")+COUNTIF(M5:M9,"C")+COUNTIF(M5:M9,"P")</f>
        <v>0</v>
      </c>
      <c r="D9" s="164">
        <v>1</v>
      </c>
      <c r="E9" s="164">
        <v>8</v>
      </c>
      <c r="F9" s="164">
        <v>1</v>
      </c>
      <c r="G9" s="164">
        <f t="shared" si="6"/>
        <v>2010</v>
      </c>
      <c r="H9" s="5">
        <f t="shared" si="4"/>
        <v>40186</v>
      </c>
      <c r="I9" s="6"/>
      <c r="J9" s="320"/>
      <c r="K9" s="8"/>
      <c r="L9" s="155">
        <f t="shared" si="5"/>
      </c>
      <c r="M9" s="354"/>
      <c r="N9" s="354" t="str">
        <f t="shared" si="1"/>
        <v>1</v>
      </c>
      <c r="O9" s="354" t="str">
        <f t="shared" si="2"/>
        <v>1</v>
      </c>
      <c r="P9" s="14">
        <f t="shared" si="7"/>
      </c>
      <c r="Q9" s="202">
        <f aca="true" t="shared" si="8" ref="Q9:Q57">IF(J9&lt;&gt;"",IF(J9=0,"",IF(K9=0,"",K9/J9)),"")</f>
      </c>
      <c r="R9" s="10"/>
      <c r="S9" s="11"/>
      <c r="T9" s="11"/>
      <c r="U9" s="11"/>
      <c r="V9" s="11"/>
      <c r="W9" s="9">
        <f t="shared" si="3"/>
      </c>
      <c r="X9" s="11">
        <f>IF(INFO!B$10&lt;&gt;"",IF(MONTH(H9)-MONTH(INFO!B$10)&gt;0,YEAR(H9)-YEAR(INFO!B$10),IF(MONTH(H9)-MONTH(INFO!B$10)=0,IF(DAY(H9)-DAY(INFO!B$10)&lt;0,YEAR(H9)-YEAR(INFO!B$10)-1,YEAR(H9)-YEAR(INFO!B$10)),YEAR(H9)-YEAR(INFO!B$10)-1)),"")</f>
      </c>
      <c r="Y9" s="12"/>
      <c r="Z9" s="12">
        <f>IF(INFO!$B$11&lt;&gt;"",IF(INFO!$B$11&lt;&gt;0,IF(Y9&lt;&gt;"",IF(Y9&lt;&gt;0,Y9*100*100/(INFO!$B$11*INFO!$B$11),""),""),""),"")</f>
      </c>
      <c r="AA9" s="360"/>
    </row>
    <row r="10" spans="1:27" ht="12.75">
      <c r="A10" s="162">
        <f>COUNTIF($M$2:M10,"W")+COUNTIF($M$2:M10,"T")+COUNTIF($M$2:M10,"C")+COUNTIF($M$2:M10,"P")</f>
        <v>0</v>
      </c>
      <c r="B10" s="164">
        <f>COUNTIF(M2:M10,"W")+COUNTIF(M2:M10,"T")+COUNTIF(M2:M10,"C")+COUNTIF(M2:M10,"P")</f>
        <v>0</v>
      </c>
      <c r="C10" s="164">
        <f>COUNTIF(M5:M10,"W")+COUNTIF(M5:M10,"T")+COUNTIF(M5:M10,"C")+COUNTIF(M5:M10,"P")</f>
        <v>0</v>
      </c>
      <c r="D10" s="164">
        <v>1</v>
      </c>
      <c r="E10" s="164">
        <v>9</v>
      </c>
      <c r="F10" s="164">
        <v>1</v>
      </c>
      <c r="G10" s="164">
        <f t="shared" si="6"/>
        <v>2010</v>
      </c>
      <c r="H10" s="5">
        <f t="shared" si="4"/>
        <v>40187</v>
      </c>
      <c r="I10" s="6"/>
      <c r="J10" s="322"/>
      <c r="K10" s="54"/>
      <c r="L10" s="156">
        <f t="shared" si="5"/>
      </c>
      <c r="M10" s="63"/>
      <c r="N10" s="63" t="str">
        <f t="shared" si="1"/>
        <v>1</v>
      </c>
      <c r="O10" s="63" t="str">
        <f t="shared" si="2"/>
        <v>1</v>
      </c>
      <c r="P10" s="64">
        <f t="shared" si="7"/>
      </c>
      <c r="Q10" s="204">
        <f t="shared" si="8"/>
      </c>
      <c r="R10" s="51"/>
      <c r="S10" s="55"/>
      <c r="T10" s="55"/>
      <c r="U10" s="55"/>
      <c r="V10" s="55"/>
      <c r="W10" s="53">
        <f t="shared" si="3"/>
      </c>
      <c r="X10" s="55">
        <f>IF(INFO!B$10&lt;&gt;"",IF(MONTH(H10)-MONTH(INFO!B$10)&gt;0,YEAR(H10)-YEAR(INFO!B$10),IF(MONTH(H10)-MONTH(INFO!B$10)=0,IF(DAY(H10)-DAY(INFO!B$10)&lt;0,YEAR(H10)-YEAR(INFO!B$10)-1,YEAR(H10)-YEAR(INFO!B$10)),YEAR(H10)-YEAR(INFO!B$10)-1)),"")</f>
      </c>
      <c r="Y10" s="56"/>
      <c r="Z10" s="56">
        <f>IF(INFO!$B$11&lt;&gt;"",IF(INFO!$B$11&lt;&gt;0,IF(Y10&lt;&gt;"",IF(Y10&lt;&gt;0,Y10*100*100/(INFO!$B$11*INFO!$B$11),""),""),""),"")</f>
      </c>
      <c r="AA10" s="362"/>
    </row>
    <row r="11" spans="1:27" ht="13.5" thickBot="1">
      <c r="A11" s="162">
        <f>COUNTIF($M$2:M11,"W")+COUNTIF($M$2:M11,"T")+COUNTIF($M$2:M11,"C")+COUNTIF($M$2:M11,"P")</f>
        <v>0</v>
      </c>
      <c r="B11" s="164">
        <f>COUNTIF(M2:M11,"W")+COUNTIF(M2:M11,"T")+COUNTIF(M2:M11,"C")+COUNTIF(M2:M11,"P")</f>
        <v>0</v>
      </c>
      <c r="C11" s="164">
        <f>COUNTIF(M5:M11,"W")+COUNTIF(M5:M11,"T")+COUNTIF(M5:M11,"C")+COUNTIF(M5:M11,"P")</f>
        <v>0</v>
      </c>
      <c r="D11" s="164">
        <v>1</v>
      </c>
      <c r="E11" s="165">
        <v>10</v>
      </c>
      <c r="F11" s="165">
        <v>1</v>
      </c>
      <c r="G11" s="165">
        <f t="shared" si="6"/>
        <v>2010</v>
      </c>
      <c r="H11" s="222">
        <f t="shared" si="4"/>
        <v>40188</v>
      </c>
      <c r="I11" s="44"/>
      <c r="J11" s="323"/>
      <c r="K11" s="68"/>
      <c r="L11" s="157">
        <f t="shared" si="5"/>
      </c>
      <c r="M11" s="65"/>
      <c r="N11" s="65" t="str">
        <f t="shared" si="1"/>
        <v>1</v>
      </c>
      <c r="O11" s="65" t="str">
        <f t="shared" si="2"/>
        <v>1</v>
      </c>
      <c r="P11" s="66">
        <f t="shared" si="7"/>
      </c>
      <c r="Q11" s="205">
        <f t="shared" si="8"/>
      </c>
      <c r="R11" s="69"/>
      <c r="S11" s="70"/>
      <c r="T11" s="70"/>
      <c r="U11" s="70"/>
      <c r="V11" s="70"/>
      <c r="W11" s="67">
        <f t="shared" si="3"/>
      </c>
      <c r="X11" s="70">
        <f>IF(INFO!B$10&lt;&gt;"",IF(MONTH(H11)-MONTH(INFO!B$10)&gt;0,YEAR(H11)-YEAR(INFO!B$10),IF(MONTH(H11)-MONTH(INFO!B$10)=0,IF(DAY(H11)-DAY(INFO!B$10)&lt;0,YEAR(H11)-YEAR(INFO!B$10)-1,YEAR(H11)-YEAR(INFO!B$10)),YEAR(H11)-YEAR(INFO!B$10)-1)),"")</f>
      </c>
      <c r="Y11" s="71"/>
      <c r="Z11" s="71">
        <f>IF(INFO!$B$11&lt;&gt;"",IF(INFO!$B$11&lt;&gt;0,IF(Y11&lt;&gt;"",IF(Y11&lt;&gt;0,Y11*100*100/(INFO!$B$11*INFO!$B$11),""),""),""),"")</f>
      </c>
      <c r="AA11" s="363"/>
    </row>
    <row r="12" spans="1:27" ht="12.75">
      <c r="A12" s="162">
        <f>COUNTIF($M$2:M12,"W")+COUNTIF($M$2:M12,"T")+COUNTIF($M$2:M12,"C")+COUNTIF($M$2:M12,"P")</f>
        <v>0</v>
      </c>
      <c r="B12" s="163">
        <f>COUNTIF(M2:M12,"W")+COUNTIF(M2:M12,"T")+COUNTIF(M2:M12,"C")+COUNTIF(M2:M12,"P")</f>
        <v>0</v>
      </c>
      <c r="C12" s="163">
        <f>COUNTIF(M12:M12,"W")+COUNTIF(M12:M12,"T")+COUNTIF(M12:M12,"C")+COUNTIF(M12:M12,"P")</f>
        <v>0</v>
      </c>
      <c r="D12" s="163">
        <f>D5+1</f>
        <v>2</v>
      </c>
      <c r="E12" s="163">
        <v>11</v>
      </c>
      <c r="F12" s="163">
        <v>1</v>
      </c>
      <c r="G12" s="163">
        <f t="shared" si="6"/>
        <v>2010</v>
      </c>
      <c r="H12" s="38">
        <f t="shared" si="4"/>
        <v>40189</v>
      </c>
      <c r="I12" s="39"/>
      <c r="J12" s="320"/>
      <c r="K12" s="8"/>
      <c r="L12" s="155">
        <f t="shared" si="5"/>
      </c>
      <c r="M12" s="354"/>
      <c r="N12" s="354" t="str">
        <f t="shared" si="1"/>
        <v>2</v>
      </c>
      <c r="O12" s="354" t="str">
        <f t="shared" si="2"/>
        <v>1</v>
      </c>
      <c r="P12" s="14">
        <f t="shared" si="7"/>
      </c>
      <c r="Q12" s="203">
        <f t="shared" si="8"/>
      </c>
      <c r="R12" s="41"/>
      <c r="S12" s="42"/>
      <c r="T12" s="42"/>
      <c r="U12" s="42"/>
      <c r="V12" s="42"/>
      <c r="W12" s="50">
        <f t="shared" si="3"/>
      </c>
      <c r="X12" s="42">
        <f>IF(INFO!B$10&lt;&gt;"",IF(MONTH(H12)-MONTH(INFO!B$10)&gt;0,YEAR(H12)-YEAR(INFO!B$10),IF(MONTH(H12)-MONTH(INFO!B$10)=0,IF(DAY(H12)-DAY(INFO!B$10)&lt;0,YEAR(H12)-YEAR(INFO!B$10)-1,YEAR(H12)-YEAR(INFO!B$10)),YEAR(H12)-YEAR(INFO!B$10)-1)),"")</f>
      </c>
      <c r="Y12" s="43"/>
      <c r="Z12" s="43">
        <f>IF(INFO!$B$11&lt;&gt;"",IF(INFO!$B$11&lt;&gt;0,IF(Y12&lt;&gt;"",IF(Y12&lt;&gt;0,Y12*100*100/(INFO!$B$11*INFO!$B$11),""),""),""),"")</f>
      </c>
      <c r="AA12" s="360"/>
    </row>
    <row r="13" spans="1:27" ht="12.75">
      <c r="A13" s="162">
        <f>COUNTIF($M$2:M13,"W")+COUNTIF($M$2:M13,"T")+COUNTIF($M$2:M13,"C")+COUNTIF($M$2:M13,"P")</f>
        <v>0</v>
      </c>
      <c r="B13" s="164">
        <f>COUNTIF(M2:M13,"W")+COUNTIF(M2:M13,"T")+COUNTIF(M2:M13,"C")+COUNTIF(M2:M13,"P")</f>
        <v>0</v>
      </c>
      <c r="C13" s="164">
        <f>COUNTIF(M12:M13,"W")+COUNTIF(M12:M13,"T")+COUNTIF(M12:M13,"C")+COUNTIF(M12:M13,"P")</f>
        <v>0</v>
      </c>
      <c r="D13" s="164">
        <f aca="true" t="shared" si="9" ref="D13:D18">D6+1</f>
        <v>2</v>
      </c>
      <c r="E13" s="164">
        <v>12</v>
      </c>
      <c r="F13" s="164">
        <v>1</v>
      </c>
      <c r="G13" s="164">
        <f t="shared" si="6"/>
        <v>2010</v>
      </c>
      <c r="H13" s="5">
        <f t="shared" si="4"/>
        <v>40190</v>
      </c>
      <c r="I13" s="6"/>
      <c r="J13" s="320"/>
      <c r="K13" s="8"/>
      <c r="L13" s="155">
        <f t="shared" si="5"/>
      </c>
      <c r="M13" s="354"/>
      <c r="N13" s="354" t="str">
        <f t="shared" si="1"/>
        <v>2</v>
      </c>
      <c r="O13" s="354" t="str">
        <f t="shared" si="2"/>
        <v>1</v>
      </c>
      <c r="P13" s="14">
        <f t="shared" si="7"/>
      </c>
      <c r="Q13" s="202">
        <f t="shared" si="8"/>
      </c>
      <c r="R13" s="10"/>
      <c r="S13" s="11"/>
      <c r="T13" s="11"/>
      <c r="U13" s="11"/>
      <c r="V13" s="11"/>
      <c r="W13" s="9">
        <f t="shared" si="3"/>
      </c>
      <c r="X13" s="11">
        <f>IF(INFO!B$10&lt;&gt;"",IF(MONTH(H13)-MONTH(INFO!B$10)&gt;0,YEAR(H13)-YEAR(INFO!B$10),IF(MONTH(H13)-MONTH(INFO!B$10)=0,IF(DAY(H13)-DAY(INFO!B$10)&lt;0,YEAR(H13)-YEAR(INFO!B$10)-1,YEAR(H13)-YEAR(INFO!B$10)),YEAR(H13)-YEAR(INFO!B$10)-1)),"")</f>
      </c>
      <c r="Y13" s="12"/>
      <c r="Z13" s="12">
        <f>IF(INFO!$B$11&lt;&gt;"",IF(INFO!$B$11&lt;&gt;0,IF(Y13&lt;&gt;"",IF(Y13&lt;&gt;0,Y13*100*100/(INFO!$B$11*INFO!$B$11),""),""),""),"")</f>
      </c>
      <c r="AA13" s="360"/>
    </row>
    <row r="14" spans="1:27" ht="12.75">
      <c r="A14" s="162">
        <f>COUNTIF($M$2:M14,"W")+COUNTIF($M$2:M14,"T")+COUNTIF($M$2:M14,"C")+COUNTIF($M$2:M14,"P")</f>
        <v>0</v>
      </c>
      <c r="B14" s="164">
        <f>COUNTIF(M2:M14,"W")+COUNTIF(M2:M14,"T")+COUNTIF(M2:M14,"C")+COUNTIF(M2:M14,"P")</f>
        <v>0</v>
      </c>
      <c r="C14" s="164">
        <f>COUNTIF(M12:M14,"W")+COUNTIF(M12:M14,"T")+COUNTIF(M12:M14,"C")+COUNTIF(M12:M14,"P")</f>
        <v>0</v>
      </c>
      <c r="D14" s="164">
        <f t="shared" si="9"/>
        <v>2</v>
      </c>
      <c r="E14" s="164">
        <v>13</v>
      </c>
      <c r="F14" s="164">
        <v>1</v>
      </c>
      <c r="G14" s="164">
        <f t="shared" si="6"/>
        <v>2010</v>
      </c>
      <c r="H14" s="5">
        <f t="shared" si="4"/>
        <v>40191</v>
      </c>
      <c r="I14" s="6"/>
      <c r="J14" s="320"/>
      <c r="K14" s="8"/>
      <c r="L14" s="155">
        <f t="shared" si="5"/>
      </c>
      <c r="M14" s="354"/>
      <c r="N14" s="354" t="str">
        <f t="shared" si="1"/>
        <v>2</v>
      </c>
      <c r="O14" s="354" t="str">
        <f t="shared" si="2"/>
        <v>1</v>
      </c>
      <c r="P14" s="14">
        <f t="shared" si="7"/>
      </c>
      <c r="Q14" s="202">
        <f t="shared" si="8"/>
      </c>
      <c r="R14" s="10"/>
      <c r="S14" s="11"/>
      <c r="T14" s="11"/>
      <c r="U14" s="11"/>
      <c r="V14" s="11"/>
      <c r="W14" s="9">
        <f t="shared" si="3"/>
      </c>
      <c r="X14" s="11">
        <f>IF(INFO!B$10&lt;&gt;"",IF(MONTH(H14)-MONTH(INFO!B$10)&gt;0,YEAR(H14)-YEAR(INFO!B$10),IF(MONTH(H14)-MONTH(INFO!B$10)=0,IF(DAY(H14)-DAY(INFO!B$10)&lt;0,YEAR(H14)-YEAR(INFO!B$10)-1,YEAR(H14)-YEAR(INFO!B$10)),YEAR(H14)-YEAR(INFO!B$10)-1)),"")</f>
      </c>
      <c r="Y14" s="12"/>
      <c r="Z14" s="12">
        <f>IF(INFO!$B$11&lt;&gt;"",IF(INFO!$B$11&lt;&gt;0,IF(Y14&lt;&gt;"",IF(Y14&lt;&gt;0,Y14*100*100/(INFO!$B$11*INFO!$B$11),""),""),""),"")</f>
      </c>
      <c r="AA14" s="360"/>
    </row>
    <row r="15" spans="1:27" ht="12.75">
      <c r="A15" s="162">
        <f>COUNTIF($M$2:M15,"W")+COUNTIF($M$2:M15,"T")+COUNTIF($M$2:M15,"C")+COUNTIF($M$2:M15,"P")</f>
        <v>0</v>
      </c>
      <c r="B15" s="164">
        <f>COUNTIF(M2:M15,"W")+COUNTIF(M2:M15,"T")+COUNTIF(M2:M15,"C")+COUNTIF(M2:M15,"P")</f>
        <v>0</v>
      </c>
      <c r="C15" s="164">
        <f>COUNTIF(M12:M15,"W")+COUNTIF(M12:M15,"T")+COUNTIF(M12:M15,"C")+COUNTIF(M12:M15,"P")</f>
        <v>0</v>
      </c>
      <c r="D15" s="164">
        <f t="shared" si="9"/>
        <v>2</v>
      </c>
      <c r="E15" s="164">
        <v>14</v>
      </c>
      <c r="F15" s="164">
        <v>1</v>
      </c>
      <c r="G15" s="164">
        <f t="shared" si="6"/>
        <v>2010</v>
      </c>
      <c r="H15" s="5">
        <f t="shared" si="4"/>
        <v>40192</v>
      </c>
      <c r="I15" s="6"/>
      <c r="J15" s="320"/>
      <c r="K15" s="8"/>
      <c r="L15" s="155">
        <f t="shared" si="5"/>
      </c>
      <c r="M15" s="354"/>
      <c r="N15" s="354" t="str">
        <f t="shared" si="1"/>
        <v>2</v>
      </c>
      <c r="O15" s="354" t="str">
        <f t="shared" si="2"/>
        <v>1</v>
      </c>
      <c r="P15" s="14">
        <f t="shared" si="7"/>
      </c>
      <c r="Q15" s="202">
        <f t="shared" si="8"/>
      </c>
      <c r="R15" s="10"/>
      <c r="S15" s="11"/>
      <c r="T15" s="11"/>
      <c r="U15" s="11"/>
      <c r="V15" s="11"/>
      <c r="W15" s="9">
        <f t="shared" si="3"/>
      </c>
      <c r="X15" s="11">
        <f>IF(INFO!B$10&lt;&gt;"",IF(MONTH(H15)-MONTH(INFO!B$10)&gt;0,YEAR(H15)-YEAR(INFO!B$10),IF(MONTH(H15)-MONTH(INFO!B$10)=0,IF(DAY(H15)-DAY(INFO!B$10)&lt;0,YEAR(H15)-YEAR(INFO!B$10)-1,YEAR(H15)-YEAR(INFO!B$10)),YEAR(H15)-YEAR(INFO!B$10)-1)),"")</f>
      </c>
      <c r="Y15" s="12"/>
      <c r="Z15" s="12">
        <f>IF(INFO!$B$11&lt;&gt;"",IF(INFO!$B$11&lt;&gt;0,IF(Y15&lt;&gt;"",IF(Y15&lt;&gt;0,Y15*100*100/(INFO!$B$11*INFO!$B$11),""),""),""),"")</f>
      </c>
      <c r="AA15" s="360"/>
    </row>
    <row r="16" spans="1:27" ht="12.75">
      <c r="A16" s="162">
        <f>COUNTIF($M$2:M16,"W")+COUNTIF($M$2:M16,"T")+COUNTIF($M$2:M16,"C")+COUNTIF($M$2:M16,"P")</f>
        <v>0</v>
      </c>
      <c r="B16" s="164">
        <f>COUNTIF(M2:M16,"W")+COUNTIF(M2:M16,"T")+COUNTIF(M2:M16,"C")+COUNTIF(M2:M16,"P")</f>
        <v>0</v>
      </c>
      <c r="C16" s="164">
        <f>COUNTIF(M12:M16,"W")+COUNTIF(M12:M16,"T")+COUNTIF(M12:M16,"C")+COUNTIF(M12:M16,"P")</f>
        <v>0</v>
      </c>
      <c r="D16" s="164">
        <f t="shared" si="9"/>
        <v>2</v>
      </c>
      <c r="E16" s="164">
        <v>15</v>
      </c>
      <c r="F16" s="164">
        <v>1</v>
      </c>
      <c r="G16" s="164">
        <f t="shared" si="6"/>
        <v>2010</v>
      </c>
      <c r="H16" s="5">
        <f t="shared" si="4"/>
        <v>40193</v>
      </c>
      <c r="I16" s="6"/>
      <c r="J16" s="320"/>
      <c r="K16" s="8"/>
      <c r="L16" s="155">
        <f t="shared" si="5"/>
      </c>
      <c r="M16" s="354"/>
      <c r="N16" s="354" t="str">
        <f t="shared" si="1"/>
        <v>2</v>
      </c>
      <c r="O16" s="354" t="str">
        <f t="shared" si="2"/>
        <v>1</v>
      </c>
      <c r="P16" s="14">
        <f t="shared" si="7"/>
      </c>
      <c r="Q16" s="202">
        <f t="shared" si="8"/>
      </c>
      <c r="R16" s="10"/>
      <c r="S16" s="11"/>
      <c r="T16" s="11"/>
      <c r="U16" s="11"/>
      <c r="V16" s="11"/>
      <c r="W16" s="9">
        <f t="shared" si="3"/>
      </c>
      <c r="X16" s="11">
        <f>IF(INFO!B$10&lt;&gt;"",IF(MONTH(H16)-MONTH(INFO!B$10)&gt;0,YEAR(H16)-YEAR(INFO!B$10),IF(MONTH(H16)-MONTH(INFO!B$10)=0,IF(DAY(H16)-DAY(INFO!B$10)&lt;0,YEAR(H16)-YEAR(INFO!B$10)-1,YEAR(H16)-YEAR(INFO!B$10)),YEAR(H16)-YEAR(INFO!B$10)-1)),"")</f>
      </c>
      <c r="Y16" s="12"/>
      <c r="Z16" s="12">
        <f>IF(INFO!$B$11&lt;&gt;"",IF(INFO!$B$11&lt;&gt;0,IF(Y16&lt;&gt;"",IF(Y16&lt;&gt;0,Y16*100*100/(INFO!$B$11*INFO!$B$11),""),""),""),"")</f>
      </c>
      <c r="AA16" s="360"/>
    </row>
    <row r="17" spans="1:27" ht="12.75">
      <c r="A17" s="162">
        <f>COUNTIF($M$2:M17,"W")+COUNTIF($M$2:M17,"T")+COUNTIF($M$2:M17,"C")+COUNTIF($M$2:M17,"P")</f>
        <v>0</v>
      </c>
      <c r="B17" s="164">
        <f>COUNTIF(M2:M17,"W")+COUNTIF(M2:M17,"T")+COUNTIF(M2:M17,"C")+COUNTIF(M2:M17,"P")</f>
        <v>0</v>
      </c>
      <c r="C17" s="164">
        <f>COUNTIF(M12:M17,"W")+COUNTIF(M12:M17,"T")+COUNTIF(M12:M17,"C")+COUNTIF(M12:M17,"P")</f>
        <v>0</v>
      </c>
      <c r="D17" s="164">
        <f t="shared" si="9"/>
        <v>2</v>
      </c>
      <c r="E17" s="164">
        <v>16</v>
      </c>
      <c r="F17" s="164">
        <v>1</v>
      </c>
      <c r="G17" s="164">
        <f t="shared" si="6"/>
        <v>2010</v>
      </c>
      <c r="H17" s="5">
        <f t="shared" si="4"/>
        <v>40194</v>
      </c>
      <c r="I17" s="6"/>
      <c r="J17" s="322"/>
      <c r="K17" s="54"/>
      <c r="L17" s="156">
        <f t="shared" si="5"/>
      </c>
      <c r="M17" s="63"/>
      <c r="N17" s="63" t="str">
        <f t="shared" si="1"/>
        <v>2</v>
      </c>
      <c r="O17" s="63" t="str">
        <f t="shared" si="2"/>
        <v>1</v>
      </c>
      <c r="P17" s="64">
        <f t="shared" si="7"/>
      </c>
      <c r="Q17" s="204">
        <f t="shared" si="8"/>
      </c>
      <c r="R17" s="51"/>
      <c r="S17" s="55"/>
      <c r="T17" s="55"/>
      <c r="U17" s="55"/>
      <c r="V17" s="55"/>
      <c r="W17" s="53">
        <f t="shared" si="3"/>
      </c>
      <c r="X17" s="55">
        <f>IF(INFO!B$10&lt;&gt;"",IF(MONTH(H17)-MONTH(INFO!B$10)&gt;0,YEAR(H17)-YEAR(INFO!B$10),IF(MONTH(H17)-MONTH(INFO!B$10)=0,IF(DAY(H17)-DAY(INFO!B$10)&lt;0,YEAR(H17)-YEAR(INFO!B$10)-1,YEAR(H17)-YEAR(INFO!B$10)),YEAR(H17)-YEAR(INFO!B$10)-1)),"")</f>
      </c>
      <c r="Y17" s="56"/>
      <c r="Z17" s="56">
        <f>IF(INFO!$B$11&lt;&gt;"",IF(INFO!$B$11&lt;&gt;0,IF(Y17&lt;&gt;"",IF(Y17&lt;&gt;0,Y17*100*100/(INFO!$B$11*INFO!$B$11),""),""),""),"")</f>
      </c>
      <c r="AA17" s="362"/>
    </row>
    <row r="18" spans="1:27" ht="13.5" thickBot="1">
      <c r="A18" s="162">
        <f>COUNTIF($M$2:M18,"W")+COUNTIF($M$2:M18,"T")+COUNTIF($M$2:M18,"C")+COUNTIF($M$2:M18,"P")</f>
        <v>0</v>
      </c>
      <c r="B18" s="165">
        <f>COUNTIF(M2:M18,"W")+COUNTIF(M2:M18,"T")+COUNTIF(M2:M18,"C")+COUNTIF(M2:M18,"P")</f>
        <v>0</v>
      </c>
      <c r="C18" s="165">
        <f>COUNTIF(M12:M18,"W")+COUNTIF(M12:M18,"T")+COUNTIF(M12:M18,"C")+COUNTIF(M12:M18,"P")</f>
        <v>0</v>
      </c>
      <c r="D18" s="164">
        <f t="shared" si="9"/>
        <v>2</v>
      </c>
      <c r="E18" s="165">
        <v>17</v>
      </c>
      <c r="F18" s="165">
        <v>1</v>
      </c>
      <c r="G18" s="165">
        <f t="shared" si="6"/>
        <v>2010</v>
      </c>
      <c r="H18" s="222">
        <f t="shared" si="4"/>
        <v>40195</v>
      </c>
      <c r="I18" s="44"/>
      <c r="J18" s="323"/>
      <c r="K18" s="68"/>
      <c r="L18" s="157">
        <f t="shared" si="5"/>
      </c>
      <c r="M18" s="65"/>
      <c r="N18" s="65" t="str">
        <f t="shared" si="1"/>
        <v>2</v>
      </c>
      <c r="O18" s="65" t="str">
        <f t="shared" si="2"/>
        <v>1</v>
      </c>
      <c r="P18" s="66">
        <f t="shared" si="7"/>
      </c>
      <c r="Q18" s="205">
        <f t="shared" si="8"/>
      </c>
      <c r="R18" s="69"/>
      <c r="S18" s="70"/>
      <c r="T18" s="70"/>
      <c r="U18" s="70"/>
      <c r="V18" s="70"/>
      <c r="W18" s="67">
        <f t="shared" si="3"/>
      </c>
      <c r="X18" s="70">
        <f>IF(INFO!B$10&lt;&gt;"",IF(MONTH(H18)-MONTH(INFO!B$10)&gt;0,YEAR(H18)-YEAR(INFO!B$10),IF(MONTH(H18)-MONTH(INFO!B$10)=0,IF(DAY(H18)-DAY(INFO!B$10)&lt;0,YEAR(H18)-YEAR(INFO!B$10)-1,YEAR(H18)-YEAR(INFO!B$10)),YEAR(H18)-YEAR(INFO!B$10)-1)),"")</f>
      </c>
      <c r="Y18" s="71"/>
      <c r="Z18" s="71">
        <f>IF(INFO!$B$11&lt;&gt;"",IF(INFO!$B$11&lt;&gt;0,IF(Y18&lt;&gt;"",IF(Y18&lt;&gt;0,Y18*100*100/(INFO!$B$11*INFO!$B$11),""),""),""),"")</f>
      </c>
      <c r="AA18" s="363"/>
    </row>
    <row r="19" spans="1:27" ht="12.75">
      <c r="A19" s="162">
        <f>COUNTIF($M$2:M19,"W")+COUNTIF($M$2:M19,"T")+COUNTIF($M$2:M19,"C")+COUNTIF($M$2:M19,"P")</f>
        <v>0</v>
      </c>
      <c r="B19" s="163">
        <f>COUNTIF(M2:M19,"W")+COUNTIF(M2:M19,"T")+COUNTIF(M2:M19,"C")+COUNTIF(M2:M19,"P")</f>
        <v>0</v>
      </c>
      <c r="C19" s="163">
        <f>COUNTIF(M19:M19,"W")+COUNTIF(M19:M19,"T")+COUNTIF(M19:M19,"C")+COUNTIF(M19:M19,"P")</f>
        <v>0</v>
      </c>
      <c r="D19" s="163">
        <f>D12+1</f>
        <v>3</v>
      </c>
      <c r="E19" s="163">
        <v>18</v>
      </c>
      <c r="F19" s="163">
        <v>1</v>
      </c>
      <c r="G19" s="163">
        <f t="shared" si="6"/>
        <v>2010</v>
      </c>
      <c r="H19" s="38">
        <f t="shared" si="4"/>
        <v>40196</v>
      </c>
      <c r="I19" s="39"/>
      <c r="J19" s="320"/>
      <c r="K19" s="8"/>
      <c r="L19" s="155">
        <f t="shared" si="5"/>
      </c>
      <c r="M19" s="354"/>
      <c r="N19" s="354" t="str">
        <f t="shared" si="1"/>
        <v>3</v>
      </c>
      <c r="O19" s="354" t="str">
        <f t="shared" si="2"/>
        <v>1</v>
      </c>
      <c r="P19" s="14">
        <f t="shared" si="7"/>
      </c>
      <c r="Q19" s="203">
        <f t="shared" si="8"/>
      </c>
      <c r="R19" s="41"/>
      <c r="S19" s="42"/>
      <c r="T19" s="42"/>
      <c r="U19" s="42"/>
      <c r="V19" s="42"/>
      <c r="W19" s="50">
        <f t="shared" si="3"/>
      </c>
      <c r="X19" s="42">
        <f>IF(INFO!B$10&lt;&gt;"",IF(MONTH(H19)-MONTH(INFO!B$10)&gt;0,YEAR(H19)-YEAR(INFO!B$10),IF(MONTH(H19)-MONTH(INFO!B$10)=0,IF(DAY(H19)-DAY(INFO!B$10)&lt;0,YEAR(H19)-YEAR(INFO!B$10)-1,YEAR(H19)-YEAR(INFO!B$10)),YEAR(H19)-YEAR(INFO!B$10)-1)),"")</f>
      </c>
      <c r="Y19" s="43"/>
      <c r="Z19" s="43">
        <f>IF(INFO!$B$11&lt;&gt;"",IF(INFO!$B$11&lt;&gt;0,IF(Y19&lt;&gt;"",IF(Y19&lt;&gt;0,Y19*100*100/(INFO!$B$11*INFO!$B$11),""),""),""),"")</f>
      </c>
      <c r="AA19" s="360"/>
    </row>
    <row r="20" spans="1:27" ht="12.75">
      <c r="A20" s="162">
        <f>COUNTIF($M$2:M20,"W")+COUNTIF($M$2:M20,"T")+COUNTIF($M$2:M20,"C")+COUNTIF($M$2:M20,"P")</f>
        <v>0</v>
      </c>
      <c r="B20" s="164">
        <f>COUNTIF(M2:M20,"W")+COUNTIF(M2:M20,"T")+COUNTIF(M2:M20,"C")+COUNTIF(M2:M20,"P")</f>
        <v>0</v>
      </c>
      <c r="C20" s="164">
        <f>COUNTIF(M19:M20,"W")+COUNTIF(M19:M20,"T")+COUNTIF(M19:M20,"C")+COUNTIF(M19:M20,"P")</f>
        <v>0</v>
      </c>
      <c r="D20" s="164">
        <f aca="true" t="shared" si="10" ref="D20:D44">ROUND((H20-H$2)/7,0)</f>
        <v>3</v>
      </c>
      <c r="E20" s="164">
        <v>19</v>
      </c>
      <c r="F20" s="164">
        <v>1</v>
      </c>
      <c r="G20" s="164">
        <f t="shared" si="6"/>
        <v>2010</v>
      </c>
      <c r="H20" s="5">
        <f t="shared" si="4"/>
        <v>40197</v>
      </c>
      <c r="I20" s="6"/>
      <c r="J20" s="320"/>
      <c r="K20" s="8"/>
      <c r="L20" s="155">
        <f t="shared" si="5"/>
      </c>
      <c r="M20" s="354"/>
      <c r="N20" s="354" t="str">
        <f t="shared" si="1"/>
        <v>3</v>
      </c>
      <c r="O20" s="354" t="str">
        <f t="shared" si="2"/>
        <v>1</v>
      </c>
      <c r="P20" s="14">
        <f t="shared" si="7"/>
      </c>
      <c r="Q20" s="202">
        <f t="shared" si="8"/>
      </c>
      <c r="R20" s="10"/>
      <c r="S20" s="11"/>
      <c r="T20" s="11"/>
      <c r="U20" s="11"/>
      <c r="V20" s="11"/>
      <c r="W20" s="9">
        <f t="shared" si="3"/>
      </c>
      <c r="X20" s="11">
        <f>IF(INFO!B$10&lt;&gt;"",IF(MONTH(H20)-MONTH(INFO!B$10)&gt;0,YEAR(H20)-YEAR(INFO!B$10),IF(MONTH(H20)-MONTH(INFO!B$10)=0,IF(DAY(H20)-DAY(INFO!B$10)&lt;0,YEAR(H20)-YEAR(INFO!B$10)-1,YEAR(H20)-YEAR(INFO!B$10)),YEAR(H20)-YEAR(INFO!B$10)-1)),"")</f>
      </c>
      <c r="Y20" s="12"/>
      <c r="Z20" s="12">
        <f>IF(INFO!$B$11&lt;&gt;"",IF(INFO!$B$11&lt;&gt;0,IF(Y20&lt;&gt;"",IF(Y20&lt;&gt;0,Y20*100*100/(INFO!$B$11*INFO!$B$11),""),""),""),"")</f>
      </c>
      <c r="AA20" s="360"/>
    </row>
    <row r="21" spans="1:27" ht="12.75">
      <c r="A21" s="162">
        <f>COUNTIF($M$2:M21,"W")+COUNTIF($M$2:M21,"T")+COUNTIF($M$2:M21,"C")+COUNTIF($M$2:M21,"P")</f>
        <v>0</v>
      </c>
      <c r="B21" s="164">
        <f>COUNTIF(M2:M21,"W")+COUNTIF(M2:M21,"T")+COUNTIF(M2:M21,"C")+COUNTIF(M2:M21,"P")</f>
        <v>0</v>
      </c>
      <c r="C21" s="164">
        <f>COUNTIF(M19:M21,"W")+COUNTIF(M19:M21,"T")+COUNTIF(M19:M21,"C")+COUNTIF(M19:M21,"P")</f>
        <v>0</v>
      </c>
      <c r="D21" s="164">
        <f t="shared" si="10"/>
        <v>3</v>
      </c>
      <c r="E21" s="164">
        <v>20</v>
      </c>
      <c r="F21" s="164">
        <v>1</v>
      </c>
      <c r="G21" s="164">
        <f t="shared" si="6"/>
        <v>2010</v>
      </c>
      <c r="H21" s="5">
        <f t="shared" si="4"/>
        <v>40198</v>
      </c>
      <c r="I21" s="6"/>
      <c r="J21" s="320"/>
      <c r="K21" s="8"/>
      <c r="L21" s="155">
        <f t="shared" si="5"/>
      </c>
      <c r="M21" s="10"/>
      <c r="N21" s="10" t="str">
        <f t="shared" si="1"/>
        <v>3</v>
      </c>
      <c r="O21" s="10" t="str">
        <f t="shared" si="2"/>
        <v>1</v>
      </c>
      <c r="P21" s="14">
        <f t="shared" si="7"/>
      </c>
      <c r="Q21" s="202">
        <f t="shared" si="8"/>
      </c>
      <c r="R21" s="10"/>
      <c r="S21" s="11"/>
      <c r="T21" s="11"/>
      <c r="U21" s="11"/>
      <c r="V21" s="11"/>
      <c r="W21" s="9">
        <f t="shared" si="3"/>
      </c>
      <c r="X21" s="11">
        <f>IF(INFO!B$10&lt;&gt;"",IF(MONTH(H21)-MONTH(INFO!B$10)&gt;0,YEAR(H21)-YEAR(INFO!B$10),IF(MONTH(H21)-MONTH(INFO!B$10)=0,IF(DAY(H21)-DAY(INFO!B$10)&lt;0,YEAR(H21)-YEAR(INFO!B$10)-1,YEAR(H21)-YEAR(INFO!B$10)),YEAR(H21)-YEAR(INFO!B$10)-1)),"")</f>
      </c>
      <c r="Y21" s="12"/>
      <c r="Z21" s="12">
        <f>IF(INFO!$B$11&lt;&gt;"",IF(INFO!$B$11&lt;&gt;0,IF(Y21&lt;&gt;"",IF(Y21&lt;&gt;0,Y21*100*100/(INFO!$B$11*INFO!$B$11),""),""),""),"")</f>
      </c>
      <c r="AA21" s="360"/>
    </row>
    <row r="22" spans="1:27" ht="12.75">
      <c r="A22" s="162">
        <f>COUNTIF($M$2:M22,"W")+COUNTIF($M$2:M22,"T")+COUNTIF($M$2:M22,"C")+COUNTIF($M$2:M22,"P")</f>
        <v>0</v>
      </c>
      <c r="B22" s="164">
        <f>COUNTIF(M2:M22,"W")+COUNTIF(M2:M22,"T")+COUNTIF(M2:M22,"C")+COUNTIF(M2:M22,"P")</f>
        <v>0</v>
      </c>
      <c r="C22" s="164">
        <f>COUNTIF(M19:M22,"W")+COUNTIF(M19:M22,"T")+COUNTIF(M19:M22,"C")+COUNTIF(M19:M22,"P")</f>
        <v>0</v>
      </c>
      <c r="D22" s="164">
        <f t="shared" si="10"/>
        <v>3</v>
      </c>
      <c r="E22" s="164">
        <v>21</v>
      </c>
      <c r="F22" s="164">
        <v>1</v>
      </c>
      <c r="G22" s="164">
        <f t="shared" si="6"/>
        <v>2010</v>
      </c>
      <c r="H22" s="5">
        <f t="shared" si="4"/>
        <v>40199</v>
      </c>
      <c r="I22" s="6"/>
      <c r="J22" s="320"/>
      <c r="K22" s="8"/>
      <c r="L22" s="155">
        <f t="shared" si="5"/>
      </c>
      <c r="M22" s="354"/>
      <c r="N22" s="354" t="str">
        <f t="shared" si="1"/>
        <v>3</v>
      </c>
      <c r="O22" s="354" t="str">
        <f t="shared" si="2"/>
        <v>1</v>
      </c>
      <c r="P22" s="14">
        <f t="shared" si="7"/>
      </c>
      <c r="Q22" s="202">
        <f t="shared" si="8"/>
      </c>
      <c r="R22" s="10"/>
      <c r="S22" s="11"/>
      <c r="T22" s="11"/>
      <c r="U22" s="11"/>
      <c r="V22" s="11"/>
      <c r="W22" s="9">
        <f t="shared" si="3"/>
      </c>
      <c r="X22" s="11">
        <f>IF(INFO!B$10&lt;&gt;"",IF(MONTH(H22)-MONTH(INFO!B$10)&gt;0,YEAR(H22)-YEAR(INFO!B$10),IF(MONTH(H22)-MONTH(INFO!B$10)=0,IF(DAY(H22)-DAY(INFO!B$10)&lt;0,YEAR(H22)-YEAR(INFO!B$10)-1,YEAR(H22)-YEAR(INFO!B$10)),YEAR(H22)-YEAR(INFO!B$10)-1)),"")</f>
      </c>
      <c r="Y22" s="12"/>
      <c r="Z22" s="12">
        <f>IF(INFO!$B$11&lt;&gt;"",IF(INFO!$B$11&lt;&gt;0,IF(Y22&lt;&gt;"",IF(Y22&lt;&gt;0,Y22*100*100/(INFO!$B$11*INFO!$B$11),""),""),""),"")</f>
      </c>
      <c r="AA22" s="360"/>
    </row>
    <row r="23" spans="1:27" ht="12.75">
      <c r="A23" s="162">
        <f>COUNTIF($M$2:M23,"W")+COUNTIF($M$2:M23,"T")+COUNTIF($M$2:M23,"C")+COUNTIF($M$2:M23,"P")</f>
        <v>0</v>
      </c>
      <c r="B23" s="164">
        <f>COUNTIF(M2:M23,"W")+COUNTIF(M2:M23,"T")+COUNTIF(M2:M23,"C")+COUNTIF(M2:M23,"P")</f>
        <v>0</v>
      </c>
      <c r="C23" s="164">
        <f>COUNTIF(M19:M23,"W")+COUNTIF(M19:M23,"T")+COUNTIF(M19:M23,"C")+COUNTIF(M19:M23,"P")</f>
        <v>0</v>
      </c>
      <c r="D23" s="164">
        <f t="shared" si="10"/>
        <v>3</v>
      </c>
      <c r="E23" s="164">
        <v>22</v>
      </c>
      <c r="F23" s="164">
        <v>1</v>
      </c>
      <c r="G23" s="164">
        <f>G22</f>
        <v>2010</v>
      </c>
      <c r="H23" s="5">
        <f t="shared" si="4"/>
        <v>40200</v>
      </c>
      <c r="I23" s="6"/>
      <c r="J23" s="320"/>
      <c r="K23" s="8"/>
      <c r="L23" s="155">
        <f t="shared" si="5"/>
      </c>
      <c r="M23" s="10"/>
      <c r="N23" s="10" t="str">
        <f t="shared" si="1"/>
        <v>3</v>
      </c>
      <c r="O23" s="10" t="str">
        <f t="shared" si="2"/>
        <v>1</v>
      </c>
      <c r="P23" s="14">
        <f t="shared" si="7"/>
      </c>
      <c r="Q23" s="202">
        <f t="shared" si="8"/>
      </c>
      <c r="R23" s="10"/>
      <c r="S23" s="11"/>
      <c r="T23" s="11"/>
      <c r="U23" s="11"/>
      <c r="V23" s="11"/>
      <c r="W23" s="9">
        <f t="shared" si="3"/>
      </c>
      <c r="X23" s="11">
        <f>IF(INFO!B$10&lt;&gt;"",IF(MONTH(H23)-MONTH(INFO!B$10)&gt;0,YEAR(H23)-YEAR(INFO!B$10),IF(MONTH(H23)-MONTH(INFO!B$10)=0,IF(DAY(H23)-DAY(INFO!B$10)&lt;0,YEAR(H23)-YEAR(INFO!B$10)-1,YEAR(H23)-YEAR(INFO!B$10)),YEAR(H23)-YEAR(INFO!B$10)-1)),"")</f>
      </c>
      <c r="Y23" s="12"/>
      <c r="Z23" s="12">
        <f>IF(INFO!$B$11&lt;&gt;"",IF(INFO!$B$11&lt;&gt;0,IF(Y23&lt;&gt;"",IF(Y23&lt;&gt;0,Y23*100*100/(INFO!$B$11*INFO!$B$11),""),""),""),"")</f>
      </c>
      <c r="AA23" s="360"/>
    </row>
    <row r="24" spans="1:27" ht="12.75">
      <c r="A24" s="162">
        <f>COUNTIF($M$2:M24,"W")+COUNTIF($M$2:M24,"T")+COUNTIF($M$2:M24,"C")+COUNTIF($M$2:M24,"P")</f>
        <v>0</v>
      </c>
      <c r="B24" s="164">
        <f>COUNTIF(M2:M24,"W")+COUNTIF(M2:M24,"T")+COUNTIF(M2:M24,"C")+COUNTIF(M2:M24,"P")</f>
        <v>0</v>
      </c>
      <c r="C24" s="164">
        <f>COUNTIF(M19:M24,"W")+COUNTIF(M19:M24,"T")+COUNTIF(M19:M24,"C")+COUNTIF(M19:M24,"P")</f>
        <v>0</v>
      </c>
      <c r="D24" s="164">
        <f t="shared" si="10"/>
        <v>3</v>
      </c>
      <c r="E24" s="164">
        <v>23</v>
      </c>
      <c r="F24" s="164">
        <v>1</v>
      </c>
      <c r="G24" s="164">
        <f t="shared" si="6"/>
        <v>2010</v>
      </c>
      <c r="H24" s="5">
        <f t="shared" si="4"/>
        <v>40201</v>
      </c>
      <c r="I24" s="6"/>
      <c r="J24" s="322"/>
      <c r="K24" s="54"/>
      <c r="L24" s="156">
        <f t="shared" si="5"/>
      </c>
      <c r="M24" s="63"/>
      <c r="N24" s="63" t="str">
        <f t="shared" si="1"/>
        <v>3</v>
      </c>
      <c r="O24" s="63" t="str">
        <f t="shared" si="2"/>
        <v>1</v>
      </c>
      <c r="P24" s="64">
        <f t="shared" si="7"/>
      </c>
      <c r="Q24" s="204">
        <f t="shared" si="8"/>
      </c>
      <c r="R24" s="51"/>
      <c r="S24" s="55"/>
      <c r="T24" s="55"/>
      <c r="U24" s="55"/>
      <c r="V24" s="55"/>
      <c r="W24" s="53">
        <f t="shared" si="3"/>
      </c>
      <c r="X24" s="55">
        <f>IF(INFO!B$10&lt;&gt;"",IF(MONTH(H24)-MONTH(INFO!B$10)&gt;0,YEAR(H24)-YEAR(INFO!B$10),IF(MONTH(H24)-MONTH(INFO!B$10)=0,IF(DAY(H24)-DAY(INFO!B$10)&lt;0,YEAR(H24)-YEAR(INFO!B$10)-1,YEAR(H24)-YEAR(INFO!B$10)),YEAR(H24)-YEAR(INFO!B$10)-1)),"")</f>
      </c>
      <c r="Y24" s="56"/>
      <c r="Z24" s="56">
        <f>IF(INFO!$B$11&lt;&gt;"",IF(INFO!$B$11&lt;&gt;0,IF(Y24&lt;&gt;"",IF(Y24&lt;&gt;0,Y24*100*100/(INFO!$B$11*INFO!$B$11),""),""),""),"")</f>
      </c>
      <c r="AA24" s="362"/>
    </row>
    <row r="25" spans="1:27" ht="13.5" thickBot="1">
      <c r="A25" s="162">
        <f>COUNTIF($M$2:M25,"W")+COUNTIF($M$2:M25,"T")+COUNTIF($M$2:M25,"C")+COUNTIF($M$2:M25,"P")</f>
        <v>0</v>
      </c>
      <c r="B25" s="165">
        <f>COUNTIF(M2:M25,"W")+COUNTIF(M2:M25,"T")+COUNTIF(M2:M25,"C")+COUNTIF(M2:M25,"P")</f>
        <v>0</v>
      </c>
      <c r="C25" s="165">
        <f>COUNTIF(M19:M25,"W")+COUNTIF(M19:M25,"T")+COUNTIF(M19:M25,"C")+COUNTIF(M19:M25,"P")</f>
        <v>0</v>
      </c>
      <c r="D25" s="164">
        <f t="shared" si="10"/>
        <v>3</v>
      </c>
      <c r="E25" s="165">
        <v>24</v>
      </c>
      <c r="F25" s="165">
        <v>1</v>
      </c>
      <c r="G25" s="165">
        <f t="shared" si="6"/>
        <v>2010</v>
      </c>
      <c r="H25" s="222">
        <f t="shared" si="4"/>
        <v>40202</v>
      </c>
      <c r="I25" s="44"/>
      <c r="J25" s="323"/>
      <c r="K25" s="68"/>
      <c r="L25" s="157">
        <f t="shared" si="5"/>
      </c>
      <c r="M25" s="65"/>
      <c r="N25" s="65" t="str">
        <f t="shared" si="1"/>
        <v>3</v>
      </c>
      <c r="O25" s="65" t="str">
        <f t="shared" si="2"/>
        <v>1</v>
      </c>
      <c r="P25" s="66">
        <f t="shared" si="7"/>
      </c>
      <c r="Q25" s="205">
        <f t="shared" si="8"/>
      </c>
      <c r="R25" s="69"/>
      <c r="S25" s="70"/>
      <c r="T25" s="70"/>
      <c r="U25" s="70"/>
      <c r="V25" s="70"/>
      <c r="W25" s="67">
        <f t="shared" si="3"/>
      </c>
      <c r="X25" s="70">
        <f>IF(INFO!B$10&lt;&gt;"",IF(MONTH(H25)-MONTH(INFO!B$10)&gt;0,YEAR(H25)-YEAR(INFO!B$10),IF(MONTH(H25)-MONTH(INFO!B$10)=0,IF(DAY(H25)-DAY(INFO!B$10)&lt;0,YEAR(H25)-YEAR(INFO!B$10)-1,YEAR(H25)-YEAR(INFO!B$10)),YEAR(H25)-YEAR(INFO!B$10)-1)),"")</f>
      </c>
      <c r="Y25" s="71"/>
      <c r="Z25" s="71">
        <f>IF(INFO!$B$11&lt;&gt;"",IF(INFO!$B$11&lt;&gt;0,IF(Y25&lt;&gt;"",IF(Y25&lt;&gt;0,Y25*100*100/(INFO!$B$11*INFO!$B$11),""),""),""),"")</f>
      </c>
      <c r="AA25" s="363"/>
    </row>
    <row r="26" spans="1:27" ht="12.75">
      <c r="A26" s="162">
        <f>COUNTIF($M$2:M26,"W")+COUNTIF($M$2:M26,"T")+COUNTIF($M$2:M26,"C")+COUNTIF($M$2:M26,"P")</f>
        <v>0</v>
      </c>
      <c r="B26" s="163">
        <f>COUNTIF(M2:M26,"W")+COUNTIF(M2:M26,"T")+COUNTIF(M2:M26,"C")+COUNTIF(M2:M26,"P")</f>
        <v>0</v>
      </c>
      <c r="C26" s="163">
        <f>COUNTIF(M26:M26,"W")+COUNTIF(M26:M26,"T")+COUNTIF(M26:M26,"C")+COUNTIF(M26:M26,"P")</f>
        <v>0</v>
      </c>
      <c r="D26" s="163">
        <f>D19+1</f>
        <v>4</v>
      </c>
      <c r="E26" s="163">
        <v>25</v>
      </c>
      <c r="F26" s="163">
        <v>1</v>
      </c>
      <c r="G26" s="163">
        <f t="shared" si="6"/>
        <v>2010</v>
      </c>
      <c r="H26" s="38">
        <f t="shared" si="4"/>
        <v>40203</v>
      </c>
      <c r="I26" s="39"/>
      <c r="J26" s="320"/>
      <c r="K26" s="8"/>
      <c r="L26" s="155">
        <f t="shared" si="5"/>
      </c>
      <c r="M26" s="354"/>
      <c r="N26" s="354" t="str">
        <f t="shared" si="1"/>
        <v>4</v>
      </c>
      <c r="O26" s="354" t="str">
        <f t="shared" si="2"/>
        <v>1</v>
      </c>
      <c r="P26" s="14">
        <f t="shared" si="7"/>
      </c>
      <c r="Q26" s="203">
        <f t="shared" si="8"/>
      </c>
      <c r="R26" s="41"/>
      <c r="S26" s="42"/>
      <c r="T26" s="42"/>
      <c r="U26" s="42"/>
      <c r="V26" s="42"/>
      <c r="W26" s="50">
        <f t="shared" si="3"/>
      </c>
      <c r="X26" s="42">
        <f>IF(INFO!B$10&lt;&gt;"",IF(MONTH(H26)-MONTH(INFO!B$10)&gt;0,YEAR(H26)-YEAR(INFO!B$10),IF(MONTH(H26)-MONTH(INFO!B$10)=0,IF(DAY(H26)-DAY(INFO!B$10)&lt;0,YEAR(H26)-YEAR(INFO!B$10)-1,YEAR(H26)-YEAR(INFO!B$10)),YEAR(H26)-YEAR(INFO!B$10)-1)),"")</f>
      </c>
      <c r="Y26" s="43"/>
      <c r="Z26" s="43">
        <f>IF(INFO!$B$11&lt;&gt;"",IF(INFO!$B$11&lt;&gt;0,IF(Y26&lt;&gt;"",IF(Y26&lt;&gt;0,Y26*100*100/(INFO!$B$11*INFO!$B$11),""),""),""),"")</f>
      </c>
      <c r="AA26" s="360"/>
    </row>
    <row r="27" spans="1:27" ht="12.75">
      <c r="A27" s="162">
        <f>COUNTIF($M$2:M27,"W")+COUNTIF($M$2:M27,"T")+COUNTIF($M$2:M27,"C")+COUNTIF($M$2:M27,"P")</f>
        <v>0</v>
      </c>
      <c r="B27" s="164">
        <f>COUNTIF(M2:M27,"W")+COUNTIF(M2:M27,"T")+COUNTIF(M2:M27,"C")+COUNTIF(M2:M27,"P")</f>
        <v>0</v>
      </c>
      <c r="C27" s="164">
        <f>COUNTIF(M26:M27,"W")+COUNTIF(M26:M27,"T")+COUNTIF(M26:M27,"C")+COUNTIF(M26:M27,"P")</f>
        <v>0</v>
      </c>
      <c r="D27" s="164">
        <f t="shared" si="10"/>
        <v>4</v>
      </c>
      <c r="E27" s="164">
        <v>26</v>
      </c>
      <c r="F27" s="164">
        <v>1</v>
      </c>
      <c r="G27" s="164">
        <f t="shared" si="6"/>
        <v>2010</v>
      </c>
      <c r="H27" s="5">
        <f t="shared" si="4"/>
        <v>40204</v>
      </c>
      <c r="I27" s="6"/>
      <c r="J27" s="320"/>
      <c r="K27" s="8"/>
      <c r="L27" s="155">
        <f t="shared" si="5"/>
      </c>
      <c r="M27" s="354"/>
      <c r="N27" s="354" t="str">
        <f t="shared" si="1"/>
        <v>4</v>
      </c>
      <c r="O27" s="354" t="str">
        <f t="shared" si="2"/>
        <v>1</v>
      </c>
      <c r="P27" s="14">
        <f t="shared" si="7"/>
      </c>
      <c r="Q27" s="202">
        <f t="shared" si="8"/>
      </c>
      <c r="R27" s="10"/>
      <c r="S27" s="11"/>
      <c r="T27" s="11"/>
      <c r="U27" s="11"/>
      <c r="V27" s="11"/>
      <c r="W27" s="9">
        <f t="shared" si="3"/>
      </c>
      <c r="X27" s="11">
        <f>IF(INFO!B$10&lt;&gt;"",IF(MONTH(H27)-MONTH(INFO!B$10)&gt;0,YEAR(H27)-YEAR(INFO!B$10),IF(MONTH(H27)-MONTH(INFO!B$10)=0,IF(DAY(H27)-DAY(INFO!B$10)&lt;0,YEAR(H27)-YEAR(INFO!B$10)-1,YEAR(H27)-YEAR(INFO!B$10)),YEAR(H27)-YEAR(INFO!B$10)-1)),"")</f>
      </c>
      <c r="Y27" s="12"/>
      <c r="Z27" s="12">
        <f>IF(INFO!$B$11&lt;&gt;"",IF(INFO!$B$11&lt;&gt;0,IF(Y27&lt;&gt;"",IF(Y27&lt;&gt;0,Y27*100*100/(INFO!$B$11*INFO!$B$11),""),""),""),"")</f>
      </c>
      <c r="AA27" s="360"/>
    </row>
    <row r="28" spans="1:27" ht="12.75">
      <c r="A28" s="162">
        <f>COUNTIF($M$2:M28,"W")+COUNTIF($M$2:M28,"T")+COUNTIF($M$2:M28,"C")+COUNTIF($M$2:M28,"P")</f>
        <v>0</v>
      </c>
      <c r="B28" s="164">
        <f>COUNTIF(M2:M28,"W")+COUNTIF(M2:M28,"T")+COUNTIF(M2:M28,"C")+COUNTIF(M2:M28,"P")</f>
        <v>0</v>
      </c>
      <c r="C28" s="164">
        <f>COUNTIF(M26:M28,"W")+COUNTIF(M26:M28,"T")+COUNTIF(M26:M28,"C")+COUNTIF(M26:M28,"P")</f>
        <v>0</v>
      </c>
      <c r="D28" s="164">
        <f t="shared" si="10"/>
        <v>4</v>
      </c>
      <c r="E28" s="164">
        <v>27</v>
      </c>
      <c r="F28" s="164">
        <v>1</v>
      </c>
      <c r="G28" s="164">
        <f t="shared" si="6"/>
        <v>2010</v>
      </c>
      <c r="H28" s="5">
        <f t="shared" si="4"/>
        <v>40205</v>
      </c>
      <c r="I28" s="6"/>
      <c r="J28" s="320"/>
      <c r="K28" s="8"/>
      <c r="L28" s="155">
        <f t="shared" si="5"/>
      </c>
      <c r="M28" s="354"/>
      <c r="N28" s="354" t="str">
        <f t="shared" si="1"/>
        <v>4</v>
      </c>
      <c r="O28" s="354" t="str">
        <f t="shared" si="2"/>
        <v>1</v>
      </c>
      <c r="P28" s="14">
        <f t="shared" si="7"/>
      </c>
      <c r="Q28" s="202">
        <f t="shared" si="8"/>
      </c>
      <c r="R28" s="10"/>
      <c r="S28" s="11"/>
      <c r="T28" s="11"/>
      <c r="U28" s="11"/>
      <c r="V28" s="11"/>
      <c r="W28" s="9">
        <f t="shared" si="3"/>
      </c>
      <c r="X28" s="11">
        <f>IF(INFO!B$10&lt;&gt;"",IF(MONTH(H28)-MONTH(INFO!B$10)&gt;0,YEAR(H28)-YEAR(INFO!B$10),IF(MONTH(H28)-MONTH(INFO!B$10)=0,IF(DAY(H28)-DAY(INFO!B$10)&lt;0,YEAR(H28)-YEAR(INFO!B$10)-1,YEAR(H28)-YEAR(INFO!B$10)),YEAR(H28)-YEAR(INFO!B$10)-1)),"")</f>
      </c>
      <c r="Y28" s="12"/>
      <c r="Z28" s="12">
        <f>IF(INFO!$B$11&lt;&gt;"",IF(INFO!$B$11&lt;&gt;0,IF(Y28&lt;&gt;"",IF(Y28&lt;&gt;0,Y28*100*100/(INFO!$B$11*INFO!$B$11),""),""),""),"")</f>
      </c>
      <c r="AA28" s="360"/>
    </row>
    <row r="29" spans="1:27" ht="12.75">
      <c r="A29" s="162">
        <f>COUNTIF($M$2:M29,"W")+COUNTIF($M$2:M29,"T")+COUNTIF($M$2:M29,"C")+COUNTIF($M$2:M29,"P")</f>
        <v>0</v>
      </c>
      <c r="B29" s="164">
        <f>COUNTIF(M2:M29,"W")+COUNTIF(M2:M29,"T")+COUNTIF(M2:M29,"C")+COUNTIF(M2:M29,"P")</f>
        <v>0</v>
      </c>
      <c r="C29" s="164">
        <f>COUNTIF(M26:M29,"W")+COUNTIF(M26:M29,"T")+COUNTIF(M26:M29,"C")+COUNTIF(M26:M29,"P")</f>
        <v>0</v>
      </c>
      <c r="D29" s="164">
        <f t="shared" si="10"/>
        <v>4</v>
      </c>
      <c r="E29" s="164">
        <v>28</v>
      </c>
      <c r="F29" s="164">
        <v>1</v>
      </c>
      <c r="G29" s="164">
        <f t="shared" si="6"/>
        <v>2010</v>
      </c>
      <c r="H29" s="5">
        <f t="shared" si="4"/>
        <v>40206</v>
      </c>
      <c r="I29" s="6"/>
      <c r="J29" s="320"/>
      <c r="K29" s="8"/>
      <c r="L29" s="155">
        <f t="shared" si="5"/>
      </c>
      <c r="M29" s="354"/>
      <c r="N29" s="354" t="str">
        <f t="shared" si="1"/>
        <v>4</v>
      </c>
      <c r="O29" s="354" t="str">
        <f t="shared" si="2"/>
        <v>1</v>
      </c>
      <c r="P29" s="14">
        <f t="shared" si="7"/>
      </c>
      <c r="Q29" s="202">
        <f t="shared" si="8"/>
      </c>
      <c r="R29" s="10"/>
      <c r="S29" s="11"/>
      <c r="T29" s="11"/>
      <c r="U29" s="11"/>
      <c r="V29" s="11"/>
      <c r="W29" s="9">
        <f t="shared" si="3"/>
      </c>
      <c r="X29" s="11">
        <f>IF(INFO!B$10&lt;&gt;"",IF(MONTH(H29)-MONTH(INFO!B$10)&gt;0,YEAR(H29)-YEAR(INFO!B$10),IF(MONTH(H29)-MONTH(INFO!B$10)=0,IF(DAY(H29)-DAY(INFO!B$10)&lt;0,YEAR(H29)-YEAR(INFO!B$10)-1,YEAR(H29)-YEAR(INFO!B$10)),YEAR(H29)-YEAR(INFO!B$10)-1)),"")</f>
      </c>
      <c r="Y29" s="12"/>
      <c r="Z29" s="12">
        <f>IF(INFO!$B$11&lt;&gt;"",IF(INFO!$B$11&lt;&gt;0,IF(Y29&lt;&gt;"",IF(Y29&lt;&gt;0,Y29*100*100/(INFO!$B$11*INFO!$B$11),""),""),""),"")</f>
      </c>
      <c r="AA29" s="360"/>
    </row>
    <row r="30" spans="1:27" ht="12.75">
      <c r="A30" s="162">
        <f>COUNTIF($M$2:M30,"W")+COUNTIF($M$2:M30,"T")+COUNTIF($M$2:M30,"C")+COUNTIF($M$2:M30,"P")</f>
        <v>0</v>
      </c>
      <c r="B30" s="164">
        <f>COUNTIF(M2:M30,"W")+COUNTIF(M2:M30,"T")+COUNTIF(M2:M30,"C")+COUNTIF(M2:M30,"P")</f>
        <v>0</v>
      </c>
      <c r="C30" s="164">
        <f>COUNTIF(M26:M30,"W")+COUNTIF(M26:M30,"T")+COUNTIF(M26:M30,"C")+COUNTIF(M26:M30,"P")</f>
        <v>0</v>
      </c>
      <c r="D30" s="164">
        <f t="shared" si="10"/>
        <v>4</v>
      </c>
      <c r="E30" s="164">
        <v>29</v>
      </c>
      <c r="F30" s="164">
        <v>1</v>
      </c>
      <c r="G30" s="164">
        <f t="shared" si="6"/>
        <v>2010</v>
      </c>
      <c r="H30" s="5">
        <f t="shared" si="4"/>
        <v>40207</v>
      </c>
      <c r="I30" s="6"/>
      <c r="J30" s="320"/>
      <c r="K30" s="8"/>
      <c r="L30" s="155">
        <f t="shared" si="5"/>
      </c>
      <c r="M30" s="354"/>
      <c r="N30" s="354" t="str">
        <f t="shared" si="1"/>
        <v>4</v>
      </c>
      <c r="O30" s="354" t="str">
        <f t="shared" si="2"/>
        <v>1</v>
      </c>
      <c r="P30" s="14">
        <f t="shared" si="7"/>
      </c>
      <c r="Q30" s="202">
        <f t="shared" si="8"/>
      </c>
      <c r="R30" s="10"/>
      <c r="S30" s="11"/>
      <c r="T30" s="11"/>
      <c r="U30" s="11"/>
      <c r="V30" s="11"/>
      <c r="W30" s="9">
        <f t="shared" si="3"/>
      </c>
      <c r="X30" s="11">
        <f>IF(INFO!B$10&lt;&gt;"",IF(MONTH(H30)-MONTH(INFO!B$10)&gt;0,YEAR(H30)-YEAR(INFO!B$10),IF(MONTH(H30)-MONTH(INFO!B$10)=0,IF(DAY(H30)-DAY(INFO!B$10)&lt;0,YEAR(H30)-YEAR(INFO!B$10)-1,YEAR(H30)-YEAR(INFO!B$10)),YEAR(H30)-YEAR(INFO!B$10)-1)),"")</f>
      </c>
      <c r="Y30" s="12"/>
      <c r="Z30" s="12">
        <f>IF(INFO!$B$11&lt;&gt;"",IF(INFO!$B$11&lt;&gt;0,IF(Y30&lt;&gt;"",IF(Y30&lt;&gt;0,Y30*100*100/(INFO!$B$11*INFO!$B$11),""),""),""),"")</f>
      </c>
      <c r="AA30" s="360"/>
    </row>
    <row r="31" spans="1:27" ht="12.75">
      <c r="A31" s="162">
        <f>COUNTIF($M$2:M31,"W")+COUNTIF($M$2:M31,"T")+COUNTIF($M$2:M31,"C")+COUNTIF($M$2:M31,"P")</f>
        <v>0</v>
      </c>
      <c r="B31" s="164">
        <f>COUNTIF(M2:M31,"W")+COUNTIF(M2:M31,"T")+COUNTIF(M2:M31,"C")+COUNTIF(M2:M31,"P")</f>
        <v>0</v>
      </c>
      <c r="C31" s="164">
        <f>COUNTIF(M26:M31,"W")+COUNTIF(M26:M31,"T")+COUNTIF(M26:M31,"C")+COUNTIF(M26:M31,"P")</f>
        <v>0</v>
      </c>
      <c r="D31" s="164">
        <f t="shared" si="10"/>
        <v>4</v>
      </c>
      <c r="E31" s="164">
        <v>30</v>
      </c>
      <c r="F31" s="164">
        <v>1</v>
      </c>
      <c r="G31" s="164">
        <f t="shared" si="6"/>
        <v>2010</v>
      </c>
      <c r="H31" s="5">
        <f t="shared" si="4"/>
        <v>40208</v>
      </c>
      <c r="I31" s="6"/>
      <c r="J31" s="322"/>
      <c r="K31" s="54"/>
      <c r="L31" s="156">
        <f t="shared" si="5"/>
      </c>
      <c r="M31" s="63"/>
      <c r="N31" s="63" t="str">
        <f t="shared" si="1"/>
        <v>4</v>
      </c>
      <c r="O31" s="63" t="str">
        <f t="shared" si="2"/>
        <v>1</v>
      </c>
      <c r="P31" s="64">
        <f t="shared" si="7"/>
      </c>
      <c r="Q31" s="204">
        <f t="shared" si="8"/>
      </c>
      <c r="R31" s="51"/>
      <c r="S31" s="55"/>
      <c r="T31" s="55"/>
      <c r="U31" s="55"/>
      <c r="V31" s="55"/>
      <c r="W31" s="53">
        <f t="shared" si="3"/>
      </c>
      <c r="X31" s="55">
        <f>IF(INFO!B$10&lt;&gt;"",IF(MONTH(H31)-MONTH(INFO!B$10)&gt;0,YEAR(H31)-YEAR(INFO!B$10),IF(MONTH(H31)-MONTH(INFO!B$10)=0,IF(DAY(H31)-DAY(INFO!B$10)&lt;0,YEAR(H31)-YEAR(INFO!B$10)-1,YEAR(H31)-YEAR(INFO!B$10)),YEAR(H31)-YEAR(INFO!B$10)-1)),"")</f>
      </c>
      <c r="Y31" s="56"/>
      <c r="Z31" s="56">
        <f>IF(INFO!$B$11&lt;&gt;"",IF(INFO!$B$11&lt;&gt;0,IF(Y31&lt;&gt;"",IF(Y31&lt;&gt;0,Y31*100*100/(INFO!$B$11*INFO!$B$11),""),""),""),"")</f>
      </c>
      <c r="AA31" s="362"/>
    </row>
    <row r="32" spans="1:27" ht="13.5" thickBot="1">
      <c r="A32" s="162">
        <f>COUNTIF($M$2:M32,"W")+COUNTIF($M$2:M32,"T")+COUNTIF($M$2:M32,"C")+COUNTIF($M$2:M32,"P")</f>
        <v>0</v>
      </c>
      <c r="B32" s="165">
        <f>COUNTIF(M2:M32,"W")+COUNTIF(M2:M32,"T")+COUNTIF(M2:M32,"C")+COUNTIF(M2:M32,"P")</f>
        <v>0</v>
      </c>
      <c r="C32" s="165">
        <f>COUNTIF(M26:M32,"W")+COUNTIF(M26:M32,"T")+COUNTIF(M26:M32,"C")+COUNTIF(M26:M32,"P")</f>
        <v>0</v>
      </c>
      <c r="D32" s="165">
        <f t="shared" si="10"/>
        <v>4</v>
      </c>
      <c r="E32" s="165">
        <v>31</v>
      </c>
      <c r="F32" s="165">
        <v>1</v>
      </c>
      <c r="G32" s="165">
        <f t="shared" si="6"/>
        <v>2010</v>
      </c>
      <c r="H32" s="222">
        <f t="shared" si="4"/>
        <v>40209</v>
      </c>
      <c r="I32" s="365"/>
      <c r="J32" s="323"/>
      <c r="K32" s="68"/>
      <c r="L32" s="157">
        <f t="shared" si="5"/>
      </c>
      <c r="M32" s="63"/>
      <c r="N32" s="63" t="str">
        <f t="shared" si="1"/>
        <v>4</v>
      </c>
      <c r="O32" s="63" t="str">
        <f t="shared" si="2"/>
        <v>1</v>
      </c>
      <c r="P32" s="66">
        <f t="shared" si="7"/>
      </c>
      <c r="Q32" s="205">
        <f t="shared" si="8"/>
      </c>
      <c r="R32" s="69"/>
      <c r="S32" s="70"/>
      <c r="T32" s="70"/>
      <c r="U32" s="70"/>
      <c r="V32" s="70"/>
      <c r="W32" s="67">
        <f t="shared" si="3"/>
      </c>
      <c r="X32" s="70">
        <f>IF(INFO!B$10&lt;&gt;"",IF(MONTH(H32)-MONTH(INFO!B$10)&gt;0,YEAR(H32)-YEAR(INFO!B$10),IF(MONTH(H32)-MONTH(INFO!B$10)=0,IF(DAY(H32)-DAY(INFO!B$10)&lt;0,YEAR(H32)-YEAR(INFO!B$10)-1,YEAR(H32)-YEAR(INFO!B$10)),YEAR(H32)-YEAR(INFO!B$10)-1)),"")</f>
      </c>
      <c r="Y32" s="71"/>
      <c r="Z32" s="71">
        <f>IF(INFO!$B$11&lt;&gt;"",IF(INFO!$B$11&lt;&gt;0,IF(Y32&lt;&gt;"",IF(Y32&lt;&gt;0,Y32*100*100/(INFO!$B$11*INFO!$B$11),""),""),""),"")</f>
      </c>
      <c r="AA32" s="363"/>
    </row>
    <row r="33" spans="1:27" ht="12.75">
      <c r="A33" s="162">
        <f>COUNTIF($M$2:M33,"W")+COUNTIF($M$2:M33,"T")+COUNTIF($M$2:M33,"C")+COUNTIF($M$2:M33,"P")</f>
        <v>0</v>
      </c>
      <c r="B33" s="169">
        <f>COUNTIF(M33:M33,"W")+COUNTIF(M33:M33,"T")+COUNTIF(M33:M33,"C")+COUNTIF(M33:M33,"P")</f>
        <v>0</v>
      </c>
      <c r="C33" s="169">
        <f>COUNTIF(M33:M33,"W")+COUNTIF(M33:M33,"T")+COUNTIF(M33:M33,"C")+COUNTIF(M33:M33,"P")</f>
        <v>0</v>
      </c>
      <c r="D33" s="169">
        <f>D26+1</f>
        <v>5</v>
      </c>
      <c r="E33" s="169">
        <v>1</v>
      </c>
      <c r="F33" s="169">
        <v>2</v>
      </c>
      <c r="G33" s="169">
        <f t="shared" si="6"/>
        <v>2010</v>
      </c>
      <c r="H33" s="224">
        <f t="shared" si="4"/>
        <v>40210</v>
      </c>
      <c r="I33" s="62"/>
      <c r="J33" s="321"/>
      <c r="K33" s="40"/>
      <c r="L33" s="155">
        <f t="shared" si="5"/>
      </c>
      <c r="M33" s="355"/>
      <c r="N33" s="355" t="str">
        <f t="shared" si="1"/>
        <v>5</v>
      </c>
      <c r="O33" s="355" t="str">
        <f t="shared" si="2"/>
        <v>2</v>
      </c>
      <c r="P33" s="14">
        <f t="shared" si="7"/>
      </c>
      <c r="Q33" s="203">
        <f t="shared" si="8"/>
      </c>
      <c r="R33" s="41"/>
      <c r="S33" s="42"/>
      <c r="T33" s="42"/>
      <c r="U33" s="42"/>
      <c r="V33" s="42"/>
      <c r="W33" s="50">
        <f t="shared" si="3"/>
      </c>
      <c r="X33" s="42">
        <f>IF(INFO!B$10&lt;&gt;"",IF(MONTH(H33)-MONTH(INFO!B$10)&gt;0,YEAR(H33)-YEAR(INFO!B$10),IF(MONTH(H33)-MONTH(INFO!B$10)=0,IF(DAY(H33)-DAY(INFO!B$10)&lt;0,YEAR(H33)-YEAR(INFO!B$10)-1,YEAR(H33)-YEAR(INFO!B$10)),YEAR(H33)-YEAR(INFO!B$10)-1)),"")</f>
      </c>
      <c r="Y33" s="43"/>
      <c r="Z33" s="43">
        <f>IF(INFO!$B$11&lt;&gt;"",IF(INFO!$B$11&lt;&gt;0,IF(Y33&lt;&gt;"",IF(Y33&lt;&gt;0,Y33*100*100/(INFO!$B$11*INFO!$B$11),""),""),""),"")</f>
      </c>
      <c r="AA33" s="361"/>
    </row>
    <row r="34" spans="1:27" ht="12.75">
      <c r="A34" s="162">
        <f>COUNTIF($M$2:M34,"W")+COUNTIF($M$2:M34,"T")+COUNTIF($M$2:M34,"C")+COUNTIF($M$2:M34,"P")</f>
        <v>0</v>
      </c>
      <c r="B34" s="169">
        <f>COUNTIF(M33:M34,"W")+COUNTIF(M33:M34,"T")+COUNTIF(M33:M34,"C")+COUNTIF(M33:M34,"P")</f>
        <v>0</v>
      </c>
      <c r="C34" s="169">
        <f>COUNTIF(M33:M34,"W")+COUNTIF(M33:M34,"T")+COUNTIF(M33:M34,"C")+COUNTIF(M33:M34,"P")</f>
        <v>0</v>
      </c>
      <c r="D34" s="169">
        <f t="shared" si="10"/>
        <v>5</v>
      </c>
      <c r="E34" s="169">
        <v>2</v>
      </c>
      <c r="F34" s="169">
        <v>2</v>
      </c>
      <c r="G34" s="169">
        <f t="shared" si="6"/>
        <v>2010</v>
      </c>
      <c r="H34" s="224">
        <f t="shared" si="4"/>
        <v>40211</v>
      </c>
      <c r="I34" s="15"/>
      <c r="J34" s="320"/>
      <c r="K34" s="8"/>
      <c r="L34" s="155">
        <f t="shared" si="5"/>
      </c>
      <c r="M34" s="10"/>
      <c r="N34" s="10" t="str">
        <f t="shared" si="1"/>
        <v>5</v>
      </c>
      <c r="O34" s="10" t="str">
        <f t="shared" si="2"/>
        <v>2</v>
      </c>
      <c r="P34" s="14">
        <f t="shared" si="7"/>
      </c>
      <c r="Q34" s="202">
        <f t="shared" si="8"/>
      </c>
      <c r="R34" s="10"/>
      <c r="S34" s="11"/>
      <c r="T34" s="11"/>
      <c r="U34" s="11"/>
      <c r="V34" s="11"/>
      <c r="W34" s="9">
        <f t="shared" si="3"/>
      </c>
      <c r="X34" s="11">
        <f>IF(INFO!B$10&lt;&gt;"",IF(MONTH(H34)-MONTH(INFO!B$10)&gt;0,YEAR(H34)-YEAR(INFO!B$10),IF(MONTH(H34)-MONTH(INFO!B$10)=0,IF(DAY(H34)-DAY(INFO!B$10)&lt;0,YEAR(H34)-YEAR(INFO!B$10)-1,YEAR(H34)-YEAR(INFO!B$10)),YEAR(H34)-YEAR(INFO!B$10)-1)),"")</f>
      </c>
      <c r="Y34" s="12"/>
      <c r="Z34" s="12">
        <f>IF(INFO!$B$11&lt;&gt;"",IF(INFO!$B$11&lt;&gt;0,IF(Y34&lt;&gt;"",IF(Y34&lt;&gt;0,Y34*100*100/(INFO!$B$11*INFO!$B$11),""),""),""),"")</f>
      </c>
      <c r="AA34" s="360"/>
    </row>
    <row r="35" spans="1:27" ht="12.75">
      <c r="A35" s="162">
        <f>COUNTIF($M$2:M35,"W")+COUNTIF($M$2:M35,"T")+COUNTIF($M$2:M35,"C")+COUNTIF($M$2:M35,"P")</f>
        <v>0</v>
      </c>
      <c r="B35" s="169">
        <f>COUNTIF(M33:M35,"W")+COUNTIF(M33:M35,"T")+COUNTIF(M33:M35,"C")+COUNTIF(M33:M35,"P")</f>
        <v>0</v>
      </c>
      <c r="C35" s="169">
        <f>COUNTIF(M33:M35,"W")+COUNTIF(M33:M35,"T")+COUNTIF(M33:M35,"C")+COUNTIF(M33:M35,"P")</f>
        <v>0</v>
      </c>
      <c r="D35" s="169">
        <f t="shared" si="10"/>
        <v>5</v>
      </c>
      <c r="E35" s="169">
        <v>3</v>
      </c>
      <c r="F35" s="169">
        <v>2</v>
      </c>
      <c r="G35" s="169">
        <f t="shared" si="6"/>
        <v>2010</v>
      </c>
      <c r="H35" s="224">
        <f t="shared" si="4"/>
        <v>40212</v>
      </c>
      <c r="I35" s="15"/>
      <c r="J35" s="320"/>
      <c r="K35" s="8"/>
      <c r="L35" s="155">
        <f t="shared" si="5"/>
      </c>
      <c r="M35" s="10"/>
      <c r="N35" s="10" t="str">
        <f t="shared" si="1"/>
        <v>5</v>
      </c>
      <c r="O35" s="10" t="str">
        <f t="shared" si="2"/>
        <v>2</v>
      </c>
      <c r="P35" s="14">
        <f t="shared" si="7"/>
      </c>
      <c r="Q35" s="202">
        <f t="shared" si="8"/>
      </c>
      <c r="R35" s="10"/>
      <c r="S35" s="11"/>
      <c r="T35" s="11"/>
      <c r="U35" s="11"/>
      <c r="V35" s="11"/>
      <c r="W35" s="9">
        <f t="shared" si="3"/>
      </c>
      <c r="X35" s="11">
        <f>IF(INFO!B$10&lt;&gt;"",IF(MONTH(H35)-MONTH(INFO!B$10)&gt;0,YEAR(H35)-YEAR(INFO!B$10),IF(MONTH(H35)-MONTH(INFO!B$10)=0,IF(DAY(H35)-DAY(INFO!B$10)&lt;0,YEAR(H35)-YEAR(INFO!B$10)-1,YEAR(H35)-YEAR(INFO!B$10)),YEAR(H35)-YEAR(INFO!B$10)-1)),"")</f>
      </c>
      <c r="Y35" s="12"/>
      <c r="Z35" s="12">
        <f>IF(INFO!$B$11&lt;&gt;"",IF(INFO!$B$11&lt;&gt;0,IF(Y35&lt;&gt;"",IF(Y35&lt;&gt;0,Y35*100*100/(INFO!$B$11*INFO!$B$11),""),""),""),"")</f>
      </c>
      <c r="AA35" s="360"/>
    </row>
    <row r="36" spans="1:27" ht="12.75">
      <c r="A36" s="162">
        <f>COUNTIF($M$2:M36,"W")+COUNTIF($M$2:M36,"T")+COUNTIF($M$2:M36,"C")+COUNTIF($M$2:M36,"P")</f>
        <v>0</v>
      </c>
      <c r="B36" s="169">
        <f>COUNTIF(M33:M36,"W")+COUNTIF(M33:M36,"T")+COUNTIF(M33:M36,"C")+COUNTIF(M33:M36,"P")</f>
        <v>0</v>
      </c>
      <c r="C36" s="169">
        <f>COUNTIF(M33:M36,"W")+COUNTIF(M33:M36,"T")+COUNTIF(M33:M36,"C")+COUNTIF(M33:M36,"P")</f>
        <v>0</v>
      </c>
      <c r="D36" s="169">
        <f t="shared" si="10"/>
        <v>5</v>
      </c>
      <c r="E36" s="169">
        <v>4</v>
      </c>
      <c r="F36" s="169">
        <v>2</v>
      </c>
      <c r="G36" s="169">
        <f t="shared" si="6"/>
        <v>2010</v>
      </c>
      <c r="H36" s="224">
        <f t="shared" si="4"/>
        <v>40213</v>
      </c>
      <c r="I36" s="15"/>
      <c r="J36" s="320"/>
      <c r="K36" s="8"/>
      <c r="L36" s="155">
        <f t="shared" si="5"/>
      </c>
      <c r="M36" s="10"/>
      <c r="N36" s="10" t="str">
        <f t="shared" si="1"/>
        <v>5</v>
      </c>
      <c r="O36" s="10" t="str">
        <f t="shared" si="2"/>
        <v>2</v>
      </c>
      <c r="P36" s="14">
        <f t="shared" si="7"/>
      </c>
      <c r="Q36" s="202">
        <f t="shared" si="8"/>
      </c>
      <c r="R36" s="10"/>
      <c r="S36" s="11"/>
      <c r="T36" s="11"/>
      <c r="U36" s="11"/>
      <c r="V36" s="11"/>
      <c r="W36" s="9">
        <f t="shared" si="3"/>
      </c>
      <c r="X36" s="11">
        <f>IF(INFO!B$10&lt;&gt;"",IF(MONTH(H36)-MONTH(INFO!B$10)&gt;0,YEAR(H36)-YEAR(INFO!B$10),IF(MONTH(H36)-MONTH(INFO!B$10)=0,IF(DAY(H36)-DAY(INFO!B$10)&lt;0,YEAR(H36)-YEAR(INFO!B$10)-1,YEAR(H36)-YEAR(INFO!B$10)),YEAR(H36)-YEAR(INFO!B$10)-1)),"")</f>
      </c>
      <c r="Y36" s="12"/>
      <c r="Z36" s="12">
        <f>IF(INFO!$B$11&lt;&gt;"",IF(INFO!$B$11&lt;&gt;0,IF(Y36&lt;&gt;"",IF(Y36&lt;&gt;0,Y36*100*100/(INFO!$B$11*INFO!$B$11),""),""),""),"")</f>
      </c>
      <c r="AA36" s="360"/>
    </row>
    <row r="37" spans="1:27" ht="12.75">
      <c r="A37" s="162">
        <f>COUNTIF($M$2:M37,"W")+COUNTIF($M$2:M37,"T")+COUNTIF($M$2:M37,"C")+COUNTIF($M$2:M37,"P")</f>
        <v>0</v>
      </c>
      <c r="B37" s="169">
        <f>COUNTIF(M33:M37,"W")+COUNTIF(M33:M37,"T")+COUNTIF(M33:M37,"C")+COUNTIF(M33:M37,"P")</f>
        <v>0</v>
      </c>
      <c r="C37" s="169">
        <f>COUNTIF(M33:M37,"W")+COUNTIF(M33:M37,"T")+COUNTIF(M33:M37,"C")+COUNTIF(M33:M37,"P")</f>
        <v>0</v>
      </c>
      <c r="D37" s="169">
        <f t="shared" si="10"/>
        <v>5</v>
      </c>
      <c r="E37" s="169">
        <v>5</v>
      </c>
      <c r="F37" s="169">
        <v>2</v>
      </c>
      <c r="G37" s="169">
        <f t="shared" si="6"/>
        <v>2010</v>
      </c>
      <c r="H37" s="224">
        <f t="shared" si="4"/>
        <v>40214</v>
      </c>
      <c r="I37" s="15"/>
      <c r="J37" s="320"/>
      <c r="K37" s="8"/>
      <c r="L37" s="155">
        <f t="shared" si="5"/>
      </c>
      <c r="M37" s="354"/>
      <c r="N37" s="354" t="str">
        <f t="shared" si="1"/>
        <v>5</v>
      </c>
      <c r="O37" s="354" t="str">
        <f t="shared" si="2"/>
        <v>2</v>
      </c>
      <c r="P37" s="14">
        <f t="shared" si="7"/>
      </c>
      <c r="Q37" s="202">
        <f t="shared" si="8"/>
      </c>
      <c r="R37" s="10"/>
      <c r="S37" s="11"/>
      <c r="T37" s="11"/>
      <c r="U37" s="11"/>
      <c r="V37" s="11"/>
      <c r="W37" s="9">
        <f t="shared" si="3"/>
      </c>
      <c r="X37" s="11">
        <f>IF(INFO!B$10&lt;&gt;"",IF(MONTH(H37)-MONTH(INFO!B$10)&gt;0,YEAR(H37)-YEAR(INFO!B$10),IF(MONTH(H37)-MONTH(INFO!B$10)=0,IF(DAY(H37)-DAY(INFO!B$10)&lt;0,YEAR(H37)-YEAR(INFO!B$10)-1,YEAR(H37)-YEAR(INFO!B$10)),YEAR(H37)-YEAR(INFO!B$10)-1)),"")</f>
      </c>
      <c r="Y37" s="12"/>
      <c r="Z37" s="12">
        <f>IF(INFO!$B$11&lt;&gt;"",IF(INFO!$B$11&lt;&gt;0,IF(Y37&lt;&gt;"",IF(Y37&lt;&gt;0,Y37*100*100/(INFO!$B$11*INFO!$B$11),""),""),""),"")</f>
      </c>
      <c r="AA37" s="360"/>
    </row>
    <row r="38" spans="1:27" ht="12.75">
      <c r="A38" s="162">
        <f>COUNTIF($M$2:M38,"W")+COUNTIF($M$2:M38,"T")+COUNTIF($M$2:M38,"C")+COUNTIF($M$2:M38,"P")</f>
        <v>0</v>
      </c>
      <c r="B38" s="169">
        <f>COUNTIF(M33:M38,"W")+COUNTIF(M33:M38,"T")+COUNTIF(M33:M38,"C")+COUNTIF(M33:M38,"P")</f>
        <v>0</v>
      </c>
      <c r="C38" s="169">
        <f>COUNTIF(M33:M38,"W")+COUNTIF(M33:M38,"T")+COUNTIF(M33:M38,"C")+COUNTIF(M33:M38,"P")</f>
        <v>0</v>
      </c>
      <c r="D38" s="169">
        <f t="shared" si="10"/>
        <v>5</v>
      </c>
      <c r="E38" s="169">
        <v>6</v>
      </c>
      <c r="F38" s="169">
        <v>2</v>
      </c>
      <c r="G38" s="169">
        <f t="shared" si="6"/>
        <v>2010</v>
      </c>
      <c r="H38" s="224">
        <f t="shared" si="4"/>
        <v>40215</v>
      </c>
      <c r="I38" s="15"/>
      <c r="J38" s="322"/>
      <c r="K38" s="54"/>
      <c r="L38" s="156">
        <f t="shared" si="5"/>
      </c>
      <c r="M38" s="63"/>
      <c r="N38" s="63" t="str">
        <f t="shared" si="1"/>
        <v>5</v>
      </c>
      <c r="O38" s="63" t="str">
        <f t="shared" si="2"/>
        <v>2</v>
      </c>
      <c r="P38" s="64">
        <f t="shared" si="7"/>
      </c>
      <c r="Q38" s="204">
        <f t="shared" si="8"/>
      </c>
      <c r="R38" s="51"/>
      <c r="S38" s="55"/>
      <c r="T38" s="55"/>
      <c r="U38" s="55"/>
      <c r="V38" s="55"/>
      <c r="W38" s="53">
        <f t="shared" si="3"/>
      </c>
      <c r="X38" s="55">
        <f>IF(INFO!B$10&lt;&gt;"",IF(MONTH(H38)-MONTH(INFO!B$10)&gt;0,YEAR(H38)-YEAR(INFO!B$10),IF(MONTH(H38)-MONTH(INFO!B$10)=0,IF(DAY(H38)-DAY(INFO!B$10)&lt;0,YEAR(H38)-YEAR(INFO!B$10)-1,YEAR(H38)-YEAR(INFO!B$10)),YEAR(H38)-YEAR(INFO!B$10)-1)),"")</f>
      </c>
      <c r="Y38" s="56"/>
      <c r="Z38" s="56">
        <f>IF(INFO!$B$11&lt;&gt;"",IF(INFO!$B$11&lt;&gt;0,IF(Y38&lt;&gt;"",IF(Y38&lt;&gt;0,Y38*100*100/(INFO!$B$11*INFO!$B$11),""),""),""),"")</f>
      </c>
      <c r="AA38" s="362"/>
    </row>
    <row r="39" spans="1:27" ht="13.5" thickBot="1">
      <c r="A39" s="162">
        <f>COUNTIF($M$2:M39,"W")+COUNTIF($M$2:M39,"T")+COUNTIF($M$2:M39,"C")+COUNTIF($M$2:M39,"P")</f>
        <v>0</v>
      </c>
      <c r="B39" s="167">
        <f>COUNTIF(M33:M39,"W")+COUNTIF(M33:M39,"T")+COUNTIF(M33:M39,"C")+COUNTIF(M33:M39,"P")</f>
        <v>0</v>
      </c>
      <c r="C39" s="167">
        <f>COUNTIF(M33:M39,"W")+COUNTIF(M33:M39,"T")+COUNTIF(M33:M39,"C")+COUNTIF(M33:M39,"P")</f>
        <v>0</v>
      </c>
      <c r="D39" s="167">
        <f t="shared" si="10"/>
        <v>5</v>
      </c>
      <c r="E39" s="167">
        <v>7</v>
      </c>
      <c r="F39" s="167">
        <v>2</v>
      </c>
      <c r="G39" s="167">
        <f t="shared" si="6"/>
        <v>2010</v>
      </c>
      <c r="H39" s="225">
        <f t="shared" si="4"/>
        <v>40216</v>
      </c>
      <c r="I39" s="52"/>
      <c r="J39" s="323"/>
      <c r="K39" s="68"/>
      <c r="L39" s="157">
        <f t="shared" si="5"/>
      </c>
      <c r="M39" s="63"/>
      <c r="N39" s="63" t="str">
        <f t="shared" si="1"/>
        <v>5</v>
      </c>
      <c r="O39" s="63" t="str">
        <f t="shared" si="2"/>
        <v>2</v>
      </c>
      <c r="P39" s="66">
        <f t="shared" si="7"/>
      </c>
      <c r="Q39" s="205">
        <f t="shared" si="8"/>
      </c>
      <c r="R39" s="69"/>
      <c r="S39" s="70"/>
      <c r="T39" s="70"/>
      <c r="U39" s="70"/>
      <c r="V39" s="70"/>
      <c r="W39" s="67">
        <f t="shared" si="3"/>
      </c>
      <c r="X39" s="70">
        <f>IF(INFO!B$10&lt;&gt;"",IF(MONTH(H39)-MONTH(INFO!B$10)&gt;0,YEAR(H39)-YEAR(INFO!B$10),IF(MONTH(H39)-MONTH(INFO!B$10)=0,IF(DAY(H39)-DAY(INFO!B$10)&lt;0,YEAR(H39)-YEAR(INFO!B$10)-1,YEAR(H39)-YEAR(INFO!B$10)),YEAR(H39)-YEAR(INFO!B$10)-1)),"")</f>
      </c>
      <c r="Y39" s="71"/>
      <c r="Z39" s="71">
        <f>IF(INFO!$B$11&lt;&gt;"",IF(INFO!$B$11&lt;&gt;0,IF(Y39&lt;&gt;"",IF(Y39&lt;&gt;0,Y39*100*100/(INFO!$B$11*INFO!$B$11),""),""),""),"")</f>
      </c>
      <c r="AA39" s="363"/>
    </row>
    <row r="40" spans="1:27" ht="12.75">
      <c r="A40" s="162">
        <f>COUNTIF($M$2:M40,"W")+COUNTIF($M$2:M40,"T")+COUNTIF($M$2:M40,"C")+COUNTIF($M$2:M40,"P")</f>
        <v>0</v>
      </c>
      <c r="B40" s="168">
        <f>COUNTIF(M33:M40,"W")+COUNTIF(M33:M40,"T")+COUNTIF(M33:M40,"C")+COUNTIF(M33:M40,"P")</f>
        <v>0</v>
      </c>
      <c r="C40" s="168">
        <f>COUNTIF(M40:M40,"W")+COUNTIF(M40:M40,"T")+COUNTIF(M40:M40,"C")+COUNTIF(M40:M40,"P")</f>
        <v>0</v>
      </c>
      <c r="D40" s="168">
        <f>D33+1</f>
        <v>6</v>
      </c>
      <c r="E40" s="168">
        <v>8</v>
      </c>
      <c r="F40" s="168">
        <v>2</v>
      </c>
      <c r="G40" s="168">
        <f t="shared" si="6"/>
        <v>2010</v>
      </c>
      <c r="H40" s="223">
        <f t="shared" si="4"/>
        <v>40217</v>
      </c>
      <c r="I40" s="62"/>
      <c r="J40" s="321"/>
      <c r="K40" s="40"/>
      <c r="L40" s="155">
        <f t="shared" si="5"/>
      </c>
      <c r="M40" s="355"/>
      <c r="N40" s="355" t="str">
        <f t="shared" si="1"/>
        <v>6</v>
      </c>
      <c r="O40" s="355" t="str">
        <f t="shared" si="2"/>
        <v>2</v>
      </c>
      <c r="P40" s="14">
        <f t="shared" si="7"/>
      </c>
      <c r="Q40" s="203">
        <f t="shared" si="8"/>
      </c>
      <c r="R40" s="41"/>
      <c r="S40" s="42"/>
      <c r="T40" s="42"/>
      <c r="U40" s="42"/>
      <c r="V40" s="42"/>
      <c r="W40" s="50">
        <f t="shared" si="3"/>
      </c>
      <c r="X40" s="42">
        <f>IF(INFO!B$10&lt;&gt;"",IF(MONTH(H40)-MONTH(INFO!B$10)&gt;0,YEAR(H40)-YEAR(INFO!B$10),IF(MONTH(H40)-MONTH(INFO!B$10)=0,IF(DAY(H40)-DAY(INFO!B$10)&lt;0,YEAR(H40)-YEAR(INFO!B$10)-1,YEAR(H40)-YEAR(INFO!B$10)),YEAR(H40)-YEAR(INFO!B$10)-1)),"")</f>
      </c>
      <c r="Y40" s="43"/>
      <c r="Z40" s="43">
        <f>IF(INFO!$B$11&lt;&gt;"",IF(INFO!$B$11&lt;&gt;0,IF(Y40&lt;&gt;"",IF(Y40&lt;&gt;0,Y40*100*100/(INFO!$B$11*INFO!$B$11),""),""),""),"")</f>
      </c>
      <c r="AA40" s="361"/>
    </row>
    <row r="41" spans="1:27" ht="12.75">
      <c r="A41" s="162">
        <f>COUNTIF($M$2:M41,"W")+COUNTIF($M$2:M41,"T")+COUNTIF($M$2:M41,"C")+COUNTIF($M$2:M41,"P")</f>
        <v>0</v>
      </c>
      <c r="B41" s="169">
        <f>COUNTIF(M33:M41,"W")+COUNTIF(M33:M41,"T")+COUNTIF(M33:M41,"C")+COUNTIF(M33:M41,"P")</f>
        <v>0</v>
      </c>
      <c r="C41" s="169">
        <f>COUNTIF(M40:M41,"W")+COUNTIF(M40:M41,"T")+COUNTIF(M40:M41,"C")+COUNTIF(M40:M41,"P")</f>
        <v>0</v>
      </c>
      <c r="D41" s="169">
        <f t="shared" si="10"/>
        <v>6</v>
      </c>
      <c r="E41" s="169">
        <v>9</v>
      </c>
      <c r="F41" s="169">
        <v>2</v>
      </c>
      <c r="G41" s="169">
        <f t="shared" si="6"/>
        <v>2010</v>
      </c>
      <c r="H41" s="224">
        <f t="shared" si="4"/>
        <v>40218</v>
      </c>
      <c r="I41" s="15"/>
      <c r="J41" s="320"/>
      <c r="K41" s="8"/>
      <c r="L41" s="155">
        <f t="shared" si="5"/>
      </c>
      <c r="M41" s="10"/>
      <c r="N41" s="10" t="str">
        <f t="shared" si="1"/>
        <v>6</v>
      </c>
      <c r="O41" s="10" t="str">
        <f t="shared" si="2"/>
        <v>2</v>
      </c>
      <c r="P41" s="14">
        <f t="shared" si="7"/>
      </c>
      <c r="Q41" s="202">
        <f t="shared" si="8"/>
      </c>
      <c r="R41" s="10"/>
      <c r="S41" s="11"/>
      <c r="T41" s="11"/>
      <c r="U41" s="11"/>
      <c r="V41" s="11"/>
      <c r="W41" s="9">
        <f t="shared" si="3"/>
      </c>
      <c r="X41" s="11">
        <f>IF(INFO!B$10&lt;&gt;"",IF(MONTH(H41)-MONTH(INFO!B$10)&gt;0,YEAR(H41)-YEAR(INFO!B$10),IF(MONTH(H41)-MONTH(INFO!B$10)=0,IF(DAY(H41)-DAY(INFO!B$10)&lt;0,YEAR(H41)-YEAR(INFO!B$10)-1,YEAR(H41)-YEAR(INFO!B$10)),YEAR(H41)-YEAR(INFO!B$10)-1)),"")</f>
      </c>
      <c r="Y41" s="12"/>
      <c r="Z41" s="12">
        <f>IF(INFO!$B$11&lt;&gt;"",IF(INFO!$B$11&lt;&gt;0,IF(Y41&lt;&gt;"",IF(Y41&lt;&gt;0,Y41*100*100/(INFO!$B$11*INFO!$B$11),""),""),""),"")</f>
      </c>
      <c r="AA41" s="360"/>
    </row>
    <row r="42" spans="1:27" ht="12.75">
      <c r="A42" s="162">
        <f>COUNTIF($M$2:M42,"W")+COUNTIF($M$2:M42,"T")+COUNTIF($M$2:M42,"C")+COUNTIF($M$2:M42,"P")</f>
        <v>0</v>
      </c>
      <c r="B42" s="169">
        <f>COUNTIF(M33:M42,"W")+COUNTIF(M33:M42,"T")+COUNTIF(M33:M42,"C")+COUNTIF(M33:M42,"P")</f>
        <v>0</v>
      </c>
      <c r="C42" s="169">
        <f>COUNTIF(M40:M42,"W")+COUNTIF(M40:M42,"T")+COUNTIF(M40:M42,"C")+COUNTIF(M40:M42,"P")</f>
        <v>0</v>
      </c>
      <c r="D42" s="169">
        <f t="shared" si="10"/>
        <v>6</v>
      </c>
      <c r="E42" s="169">
        <v>10</v>
      </c>
      <c r="F42" s="169">
        <v>2</v>
      </c>
      <c r="G42" s="169">
        <f t="shared" si="6"/>
        <v>2010</v>
      </c>
      <c r="H42" s="224">
        <f t="shared" si="4"/>
        <v>40219</v>
      </c>
      <c r="I42" s="15"/>
      <c r="J42" s="320"/>
      <c r="K42" s="8"/>
      <c r="L42" s="155">
        <f t="shared" si="5"/>
      </c>
      <c r="M42" s="10"/>
      <c r="N42" s="10" t="str">
        <f t="shared" si="1"/>
        <v>6</v>
      </c>
      <c r="O42" s="10" t="str">
        <f t="shared" si="2"/>
        <v>2</v>
      </c>
      <c r="P42" s="14">
        <f t="shared" si="7"/>
      </c>
      <c r="Q42" s="202">
        <f t="shared" si="8"/>
      </c>
      <c r="R42" s="10"/>
      <c r="S42" s="11"/>
      <c r="T42" s="11"/>
      <c r="U42" s="11"/>
      <c r="V42" s="11"/>
      <c r="W42" s="9">
        <f t="shared" si="3"/>
      </c>
      <c r="X42" s="11">
        <f>IF(INFO!B$10&lt;&gt;"",IF(MONTH(H42)-MONTH(INFO!B$10)&gt;0,YEAR(H42)-YEAR(INFO!B$10),IF(MONTH(H42)-MONTH(INFO!B$10)=0,IF(DAY(H42)-DAY(INFO!B$10)&lt;0,YEAR(H42)-YEAR(INFO!B$10)-1,YEAR(H42)-YEAR(INFO!B$10)),YEAR(H42)-YEAR(INFO!B$10)-1)),"")</f>
      </c>
      <c r="Y42" s="12"/>
      <c r="Z42" s="12">
        <f>IF(INFO!$B$11&lt;&gt;"",IF(INFO!$B$11&lt;&gt;0,IF(Y42&lt;&gt;"",IF(Y42&lt;&gt;0,Y42*100*100/(INFO!$B$11*INFO!$B$11),""),""),""),"")</f>
      </c>
      <c r="AA42" s="360"/>
    </row>
    <row r="43" spans="1:27" ht="12.75">
      <c r="A43" s="162">
        <f>COUNTIF($M$2:M43,"W")+COUNTIF($M$2:M43,"T")+COUNTIF($M$2:M43,"C")+COUNTIF($M$2:M43,"P")</f>
        <v>0</v>
      </c>
      <c r="B43" s="169">
        <f>COUNTIF(M33:M43,"W")+COUNTIF(M33:M43,"T")+COUNTIF(M33:M43,"C")+COUNTIF(M33:M43,"P")</f>
        <v>0</v>
      </c>
      <c r="C43" s="169">
        <f>COUNTIF(M40:M43,"W")+COUNTIF(M40:M43,"T")+COUNTIF(M40:M43,"C")+COUNTIF(M40:M43,"P")</f>
        <v>0</v>
      </c>
      <c r="D43" s="169">
        <f t="shared" si="10"/>
        <v>6</v>
      </c>
      <c r="E43" s="169">
        <v>11</v>
      </c>
      <c r="F43" s="169">
        <v>2</v>
      </c>
      <c r="G43" s="169">
        <f t="shared" si="6"/>
        <v>2010</v>
      </c>
      <c r="H43" s="224">
        <f t="shared" si="4"/>
        <v>40220</v>
      </c>
      <c r="I43" s="15"/>
      <c r="J43" s="320"/>
      <c r="K43" s="8"/>
      <c r="L43" s="155">
        <f t="shared" si="5"/>
      </c>
      <c r="M43" s="10"/>
      <c r="N43" s="10" t="str">
        <f t="shared" si="1"/>
        <v>6</v>
      </c>
      <c r="O43" s="10" t="str">
        <f t="shared" si="2"/>
        <v>2</v>
      </c>
      <c r="P43" s="14">
        <f t="shared" si="7"/>
      </c>
      <c r="Q43" s="202">
        <f t="shared" si="8"/>
      </c>
      <c r="R43" s="10"/>
      <c r="S43" s="11"/>
      <c r="T43" s="11"/>
      <c r="U43" s="11"/>
      <c r="V43" s="11"/>
      <c r="W43" s="9">
        <f t="shared" si="3"/>
      </c>
      <c r="X43" s="11">
        <f>IF(INFO!B$10&lt;&gt;"",IF(MONTH(H43)-MONTH(INFO!B$10)&gt;0,YEAR(H43)-YEAR(INFO!B$10),IF(MONTH(H43)-MONTH(INFO!B$10)=0,IF(DAY(H43)-DAY(INFO!B$10)&lt;0,YEAR(H43)-YEAR(INFO!B$10)-1,YEAR(H43)-YEAR(INFO!B$10)),YEAR(H43)-YEAR(INFO!B$10)-1)),"")</f>
      </c>
      <c r="Y43" s="12"/>
      <c r="Z43" s="12">
        <f>IF(INFO!$B$11&lt;&gt;"",IF(INFO!$B$11&lt;&gt;0,IF(Y43&lt;&gt;"",IF(Y43&lt;&gt;0,Y43*100*100/(INFO!$B$11*INFO!$B$11),""),""),""),"")</f>
      </c>
      <c r="AA43" s="360"/>
    </row>
    <row r="44" spans="1:27" ht="12.75">
      <c r="A44" s="162">
        <f>COUNTIF($M$2:M44,"W")+COUNTIF($M$2:M44,"T")+COUNTIF($M$2:M44,"C")+COUNTIF($M$2:M44,"P")</f>
        <v>0</v>
      </c>
      <c r="B44" s="169">
        <f>COUNTIF(M33:M44,"W")+COUNTIF(M33:M44,"T")+COUNTIF(M33:M44,"C")+COUNTIF(M33:M44,"P")</f>
        <v>0</v>
      </c>
      <c r="C44" s="169">
        <f>COUNTIF(M40:M44,"W")+COUNTIF(M40:M44,"T")+COUNTIF(M40:M44,"C")+COUNTIF(M40:M44,"P")</f>
        <v>0</v>
      </c>
      <c r="D44" s="169">
        <f t="shared" si="10"/>
        <v>6</v>
      </c>
      <c r="E44" s="169">
        <v>12</v>
      </c>
      <c r="F44" s="169">
        <v>2</v>
      </c>
      <c r="G44" s="169">
        <f t="shared" si="6"/>
        <v>2010</v>
      </c>
      <c r="H44" s="224">
        <f t="shared" si="4"/>
        <v>40221</v>
      </c>
      <c r="I44" s="15"/>
      <c r="J44" s="320"/>
      <c r="K44" s="8"/>
      <c r="L44" s="155">
        <f t="shared" si="5"/>
      </c>
      <c r="M44" s="354"/>
      <c r="N44" s="354" t="str">
        <f t="shared" si="1"/>
        <v>6</v>
      </c>
      <c r="O44" s="354" t="str">
        <f t="shared" si="2"/>
        <v>2</v>
      </c>
      <c r="P44" s="14">
        <f t="shared" si="7"/>
      </c>
      <c r="Q44" s="202">
        <f t="shared" si="8"/>
      </c>
      <c r="R44" s="10"/>
      <c r="S44" s="11"/>
      <c r="T44" s="11"/>
      <c r="U44" s="11"/>
      <c r="V44" s="11"/>
      <c r="W44" s="9">
        <f t="shared" si="3"/>
      </c>
      <c r="X44" s="11">
        <f>IF(INFO!B$10&lt;&gt;"",IF(MONTH(H44)-MONTH(INFO!B$10)&gt;0,YEAR(H44)-YEAR(INFO!B$10),IF(MONTH(H44)-MONTH(INFO!B$10)=0,IF(DAY(H44)-DAY(INFO!B$10)&lt;0,YEAR(H44)-YEAR(INFO!B$10)-1,YEAR(H44)-YEAR(INFO!B$10)),YEAR(H44)-YEAR(INFO!B$10)-1)),"")</f>
      </c>
      <c r="Y44" s="12"/>
      <c r="Z44" s="12">
        <f>IF(INFO!$B$11&lt;&gt;"",IF(INFO!$B$11&lt;&gt;0,IF(Y44&lt;&gt;"",IF(Y44&lt;&gt;0,Y44*100*100/(INFO!$B$11*INFO!$B$11),""),""),""),"")</f>
      </c>
      <c r="AA44" s="360"/>
    </row>
    <row r="45" spans="1:27" ht="12.75">
      <c r="A45" s="162">
        <f>COUNTIF($M$2:M45,"W")+COUNTIF($M$2:M45,"T")+COUNTIF($M$2:M45,"C")+COUNTIF($M$2:M45,"P")</f>
        <v>0</v>
      </c>
      <c r="B45" s="169">
        <f>COUNTIF(M33:M45,"W")+COUNTIF(M33:M45,"T")+COUNTIF(M33:M45,"C")+COUNTIF(M33:M45,"P")</f>
        <v>0</v>
      </c>
      <c r="C45" s="169">
        <f>COUNTIF(M40:M45,"W")+COUNTIF(M40:M45,"T")+COUNTIF(M40:M45,"C")+COUNTIF(M40:M45,"P")</f>
        <v>0</v>
      </c>
      <c r="D45" s="169">
        <f aca="true" t="shared" si="11" ref="D45:D66">ROUND((H45-H$2)/7,0)</f>
        <v>6</v>
      </c>
      <c r="E45" s="169">
        <v>13</v>
      </c>
      <c r="F45" s="169">
        <v>2</v>
      </c>
      <c r="G45" s="169">
        <f t="shared" si="6"/>
        <v>2010</v>
      </c>
      <c r="H45" s="224">
        <f t="shared" si="4"/>
        <v>40222</v>
      </c>
      <c r="I45" s="15"/>
      <c r="J45" s="322"/>
      <c r="K45" s="54"/>
      <c r="L45" s="156">
        <f t="shared" si="5"/>
      </c>
      <c r="M45" s="63"/>
      <c r="N45" s="63" t="str">
        <f t="shared" si="1"/>
        <v>6</v>
      </c>
      <c r="O45" s="63" t="str">
        <f t="shared" si="2"/>
        <v>2</v>
      </c>
      <c r="P45" s="64">
        <f t="shared" si="7"/>
      </c>
      <c r="Q45" s="204">
        <f t="shared" si="8"/>
      </c>
      <c r="R45" s="51"/>
      <c r="S45" s="55"/>
      <c r="T45" s="55"/>
      <c r="U45" s="55"/>
      <c r="V45" s="55"/>
      <c r="W45" s="53">
        <f t="shared" si="3"/>
      </c>
      <c r="X45" s="55">
        <f>IF(INFO!B$10&lt;&gt;"",IF(MONTH(H45)-MONTH(INFO!B$10)&gt;0,YEAR(H45)-YEAR(INFO!B$10),IF(MONTH(H45)-MONTH(INFO!B$10)=0,IF(DAY(H45)-DAY(INFO!B$10)&lt;0,YEAR(H45)-YEAR(INFO!B$10)-1,YEAR(H45)-YEAR(INFO!B$10)),YEAR(H45)-YEAR(INFO!B$10)-1)),"")</f>
      </c>
      <c r="Y45" s="56"/>
      <c r="Z45" s="56">
        <f>IF(INFO!$B$11&lt;&gt;"",IF(INFO!$B$11&lt;&gt;0,IF(Y45&lt;&gt;"",IF(Y45&lt;&gt;0,Y45*100*100/(INFO!$B$11*INFO!$B$11),""),""),""),"")</f>
      </c>
      <c r="AA45" s="362"/>
    </row>
    <row r="46" spans="1:27" ht="13.5" thickBot="1">
      <c r="A46" s="162">
        <f>COUNTIF($M$2:M46,"W")+COUNTIF($M$2:M46,"T")+COUNTIF($M$2:M46,"C")+COUNTIF($M$2:M46,"P")</f>
        <v>0</v>
      </c>
      <c r="B46" s="167">
        <f>COUNTIF(M33:M46,"W")+COUNTIF(M33:M46,"T")+COUNTIF(M33:M46,"C")+COUNTIF(M33:M46,"P")</f>
        <v>0</v>
      </c>
      <c r="C46" s="167">
        <f>COUNTIF(M40:M46,"W")+COUNTIF(M40:M46,"T")+COUNTIF(M40:M46,"C")+COUNTIF(M40:M46,"P")</f>
        <v>0</v>
      </c>
      <c r="D46" s="167">
        <f t="shared" si="11"/>
        <v>6</v>
      </c>
      <c r="E46" s="167">
        <v>14</v>
      </c>
      <c r="F46" s="167">
        <v>2</v>
      </c>
      <c r="G46" s="167">
        <f t="shared" si="6"/>
        <v>2010</v>
      </c>
      <c r="H46" s="225">
        <f t="shared" si="4"/>
        <v>40223</v>
      </c>
      <c r="I46" s="52"/>
      <c r="J46" s="323"/>
      <c r="K46" s="68"/>
      <c r="L46" s="157">
        <f t="shared" si="5"/>
      </c>
      <c r="M46" s="63"/>
      <c r="N46" s="63" t="str">
        <f t="shared" si="1"/>
        <v>6</v>
      </c>
      <c r="O46" s="63" t="str">
        <f t="shared" si="2"/>
        <v>2</v>
      </c>
      <c r="P46" s="66">
        <f t="shared" si="7"/>
      </c>
      <c r="Q46" s="205">
        <f t="shared" si="8"/>
      </c>
      <c r="R46" s="69"/>
      <c r="S46" s="70"/>
      <c r="T46" s="70"/>
      <c r="U46" s="70"/>
      <c r="V46" s="70"/>
      <c r="W46" s="67">
        <f t="shared" si="3"/>
      </c>
      <c r="X46" s="70">
        <f>IF(INFO!B$10&lt;&gt;"",IF(MONTH(H46)-MONTH(INFO!B$10)&gt;0,YEAR(H46)-YEAR(INFO!B$10),IF(MONTH(H46)-MONTH(INFO!B$10)=0,IF(DAY(H46)-DAY(INFO!B$10)&lt;0,YEAR(H46)-YEAR(INFO!B$10)-1,YEAR(H46)-YEAR(INFO!B$10)),YEAR(H46)-YEAR(INFO!B$10)-1)),"")</f>
      </c>
      <c r="Y46" s="71"/>
      <c r="Z46" s="71">
        <f>IF(INFO!$B$11&lt;&gt;"",IF(INFO!$B$11&lt;&gt;0,IF(Y46&lt;&gt;"",IF(Y46&lt;&gt;0,Y46*100*100/(INFO!$B$11*INFO!$B$11),""),""),""),"")</f>
      </c>
      <c r="AA46" s="363"/>
    </row>
    <row r="47" spans="1:27" ht="12.75">
      <c r="A47" s="162">
        <f>COUNTIF($M$2:M47,"W")+COUNTIF($M$2:M47,"T")+COUNTIF($M$2:M47,"C")+COUNTIF($M$2:M47,"P")</f>
        <v>0</v>
      </c>
      <c r="B47" s="168">
        <f>COUNTIF(M33:M47,"W")+COUNTIF(M33:M47,"T")+COUNTIF(M33:M47,"C")+COUNTIF(M33:M47,"P")</f>
        <v>0</v>
      </c>
      <c r="C47" s="168">
        <f>COUNTIF(M47:M47,"W")+COUNTIF(M47:M47,"T")+COUNTIF(M47:M47,"C")+COUNTIF(M47:M47,"P")</f>
        <v>0</v>
      </c>
      <c r="D47" s="168">
        <f>D40+1</f>
        <v>7</v>
      </c>
      <c r="E47" s="168">
        <v>15</v>
      </c>
      <c r="F47" s="168">
        <v>2</v>
      </c>
      <c r="G47" s="168">
        <f t="shared" si="6"/>
        <v>2010</v>
      </c>
      <c r="H47" s="223">
        <f t="shared" si="4"/>
        <v>40224</v>
      </c>
      <c r="I47" s="62"/>
      <c r="J47" s="321"/>
      <c r="K47" s="40"/>
      <c r="L47" s="155">
        <f t="shared" si="5"/>
      </c>
      <c r="M47" s="355"/>
      <c r="N47" s="355" t="str">
        <f t="shared" si="1"/>
        <v>7</v>
      </c>
      <c r="O47" s="355" t="str">
        <f t="shared" si="2"/>
        <v>2</v>
      </c>
      <c r="P47" s="14">
        <f t="shared" si="7"/>
      </c>
      <c r="Q47" s="203">
        <f t="shared" si="8"/>
      </c>
      <c r="R47" s="41"/>
      <c r="S47" s="42"/>
      <c r="T47" s="42"/>
      <c r="U47" s="42"/>
      <c r="V47" s="42"/>
      <c r="W47" s="50">
        <f t="shared" si="3"/>
      </c>
      <c r="X47" s="42">
        <f>IF(INFO!B$10&lt;&gt;"",IF(MONTH(H47)-MONTH(INFO!B$10)&gt;0,YEAR(H47)-YEAR(INFO!B$10),IF(MONTH(H47)-MONTH(INFO!B$10)=0,IF(DAY(H47)-DAY(INFO!B$10)&lt;0,YEAR(H47)-YEAR(INFO!B$10)-1,YEAR(H47)-YEAR(INFO!B$10)),YEAR(H47)-YEAR(INFO!B$10)-1)),"")</f>
      </c>
      <c r="Y47" s="43"/>
      <c r="Z47" s="43">
        <f>IF(INFO!$B$11&lt;&gt;"",IF(INFO!$B$11&lt;&gt;0,IF(Y47&lt;&gt;"",IF(Y47&lt;&gt;0,Y47*100*100/(INFO!$B$11*INFO!$B$11),""),""),""),"")</f>
      </c>
      <c r="AA47" s="361"/>
    </row>
    <row r="48" spans="1:27" ht="12.75">
      <c r="A48" s="162">
        <f>COUNTIF($M$2:M48,"W")+COUNTIF($M$2:M48,"T")+COUNTIF($M$2:M48,"C")+COUNTIF($M$2:M48,"P")</f>
        <v>0</v>
      </c>
      <c r="B48" s="169">
        <f>COUNTIF(M33:M48,"W")+COUNTIF(M33:M48,"T")+COUNTIF(M33:M48,"C")+COUNTIF(M33:M48,"P")</f>
        <v>0</v>
      </c>
      <c r="C48" s="169">
        <f>COUNTIF(M47:M48,"W")+COUNTIF(M47:M48,"T")+COUNTIF(M47:M48,"C")+COUNTIF(M47:M48,"P")</f>
        <v>0</v>
      </c>
      <c r="D48" s="169">
        <f t="shared" si="11"/>
        <v>7</v>
      </c>
      <c r="E48" s="169">
        <v>16</v>
      </c>
      <c r="F48" s="169">
        <v>2</v>
      </c>
      <c r="G48" s="169">
        <f t="shared" si="6"/>
        <v>2010</v>
      </c>
      <c r="H48" s="224">
        <f t="shared" si="4"/>
        <v>40225</v>
      </c>
      <c r="I48" s="15"/>
      <c r="J48" s="320"/>
      <c r="K48" s="8"/>
      <c r="L48" s="155">
        <f t="shared" si="5"/>
      </c>
      <c r="M48" s="354"/>
      <c r="N48" s="354" t="str">
        <f t="shared" si="1"/>
        <v>7</v>
      </c>
      <c r="O48" s="354" t="str">
        <f t="shared" si="2"/>
        <v>2</v>
      </c>
      <c r="P48" s="14">
        <f t="shared" si="7"/>
      </c>
      <c r="Q48" s="202">
        <f t="shared" si="8"/>
      </c>
      <c r="R48" s="10"/>
      <c r="S48" s="11"/>
      <c r="T48" s="11"/>
      <c r="U48" s="11"/>
      <c r="V48" s="11"/>
      <c r="W48" s="9">
        <f t="shared" si="3"/>
      </c>
      <c r="X48" s="11">
        <f>IF(INFO!B$10&lt;&gt;"",IF(MONTH(H48)-MONTH(INFO!B$10)&gt;0,YEAR(H48)-YEAR(INFO!B$10),IF(MONTH(H48)-MONTH(INFO!B$10)=0,IF(DAY(H48)-DAY(INFO!B$10)&lt;0,YEAR(H48)-YEAR(INFO!B$10)-1,YEAR(H48)-YEAR(INFO!B$10)),YEAR(H48)-YEAR(INFO!B$10)-1)),"")</f>
      </c>
      <c r="Y48" s="12"/>
      <c r="Z48" s="12">
        <f>IF(INFO!$B$11&lt;&gt;"",IF(INFO!$B$11&lt;&gt;0,IF(Y48&lt;&gt;"",IF(Y48&lt;&gt;0,Y48*100*100/(INFO!$B$11*INFO!$B$11),""),""),""),"")</f>
      </c>
      <c r="AA48" s="360"/>
    </row>
    <row r="49" spans="1:27" ht="12.75">
      <c r="A49" s="162">
        <f>COUNTIF($M$2:M49,"W")+COUNTIF($M$2:M49,"T")+COUNTIF($M$2:M49,"C")+COUNTIF($M$2:M49,"P")</f>
        <v>0</v>
      </c>
      <c r="B49" s="169">
        <f>COUNTIF(M33:M49,"W")+COUNTIF(M33:M49,"T")+COUNTIF(M33:M49,"C")+COUNTIF(M33:M49,"P")</f>
        <v>0</v>
      </c>
      <c r="C49" s="169">
        <f>COUNTIF(M47:M49,"W")+COUNTIF(M47:M49,"T")+COUNTIF(M47:M49,"C")+COUNTIF(M47:M49,"P")</f>
        <v>0</v>
      </c>
      <c r="D49" s="169">
        <f t="shared" si="11"/>
        <v>7</v>
      </c>
      <c r="E49" s="169">
        <v>17</v>
      </c>
      <c r="F49" s="169">
        <v>2</v>
      </c>
      <c r="G49" s="169">
        <f t="shared" si="6"/>
        <v>2010</v>
      </c>
      <c r="H49" s="224">
        <f t="shared" si="4"/>
        <v>40226</v>
      </c>
      <c r="I49" s="15"/>
      <c r="J49" s="320"/>
      <c r="K49" s="8"/>
      <c r="L49" s="155">
        <f t="shared" si="5"/>
      </c>
      <c r="M49" s="354"/>
      <c r="N49" s="354" t="str">
        <f t="shared" si="1"/>
        <v>7</v>
      </c>
      <c r="O49" s="354" t="str">
        <f t="shared" si="2"/>
        <v>2</v>
      </c>
      <c r="P49" s="14">
        <f t="shared" si="7"/>
      </c>
      <c r="Q49" s="202">
        <f t="shared" si="8"/>
      </c>
      <c r="R49" s="10"/>
      <c r="S49" s="11"/>
      <c r="T49" s="11"/>
      <c r="U49" s="11"/>
      <c r="V49" s="11"/>
      <c r="W49" s="9">
        <f t="shared" si="3"/>
      </c>
      <c r="X49" s="11">
        <f>IF(INFO!B$10&lt;&gt;"",IF(MONTH(H49)-MONTH(INFO!B$10)&gt;0,YEAR(H49)-YEAR(INFO!B$10),IF(MONTH(H49)-MONTH(INFO!B$10)=0,IF(DAY(H49)-DAY(INFO!B$10)&lt;0,YEAR(H49)-YEAR(INFO!B$10)-1,YEAR(H49)-YEAR(INFO!B$10)),YEAR(H49)-YEAR(INFO!B$10)-1)),"")</f>
      </c>
      <c r="Y49" s="12"/>
      <c r="Z49" s="12">
        <f>IF(INFO!$B$11&lt;&gt;"",IF(INFO!$B$11&lt;&gt;0,IF(Y49&lt;&gt;"",IF(Y49&lt;&gt;0,Y49*100*100/(INFO!$B$11*INFO!$B$11),""),""),""),"")</f>
      </c>
      <c r="AA49" s="360"/>
    </row>
    <row r="50" spans="1:27" ht="12.75">
      <c r="A50" s="162">
        <f>COUNTIF($M$2:M50,"W")+COUNTIF($M$2:M50,"T")+COUNTIF($M$2:M50,"C")+COUNTIF($M$2:M50,"P")</f>
        <v>0</v>
      </c>
      <c r="B50" s="169">
        <f>COUNTIF(M33:M50,"W")+COUNTIF(M33:M50,"T")+COUNTIF(M33:M50,"C")+COUNTIF(M33:M50,"P")</f>
        <v>0</v>
      </c>
      <c r="C50" s="169">
        <f>COUNTIF(M47:M50,"W")+COUNTIF(M47:M50,"T")+COUNTIF(M47:M50,"C")+COUNTIF(M47:M50,"P")</f>
        <v>0</v>
      </c>
      <c r="D50" s="169">
        <f t="shared" si="11"/>
        <v>7</v>
      </c>
      <c r="E50" s="169">
        <v>18</v>
      </c>
      <c r="F50" s="169">
        <v>2</v>
      </c>
      <c r="G50" s="169">
        <f t="shared" si="6"/>
        <v>2010</v>
      </c>
      <c r="H50" s="224">
        <f t="shared" si="4"/>
        <v>40227</v>
      </c>
      <c r="I50" s="15"/>
      <c r="J50" s="320"/>
      <c r="K50" s="8"/>
      <c r="L50" s="155">
        <f t="shared" si="5"/>
      </c>
      <c r="M50" s="354"/>
      <c r="N50" s="354" t="str">
        <f t="shared" si="1"/>
        <v>7</v>
      </c>
      <c r="O50" s="354" t="str">
        <f t="shared" si="2"/>
        <v>2</v>
      </c>
      <c r="P50" s="14">
        <f t="shared" si="7"/>
      </c>
      <c r="Q50" s="202">
        <f t="shared" si="8"/>
      </c>
      <c r="R50" s="10"/>
      <c r="S50" s="11"/>
      <c r="T50" s="11"/>
      <c r="U50" s="11"/>
      <c r="V50" s="11"/>
      <c r="W50" s="9">
        <f t="shared" si="3"/>
      </c>
      <c r="X50" s="11">
        <f>IF(INFO!B$10&lt;&gt;"",IF(MONTH(H50)-MONTH(INFO!B$10)&gt;0,YEAR(H50)-YEAR(INFO!B$10),IF(MONTH(H50)-MONTH(INFO!B$10)=0,IF(DAY(H50)-DAY(INFO!B$10)&lt;0,YEAR(H50)-YEAR(INFO!B$10)-1,YEAR(H50)-YEAR(INFO!B$10)),YEAR(H50)-YEAR(INFO!B$10)-1)),"")</f>
      </c>
      <c r="Y50" s="12"/>
      <c r="Z50" s="12">
        <f>IF(INFO!$B$11&lt;&gt;"",IF(INFO!$B$11&lt;&gt;0,IF(Y50&lt;&gt;"",IF(Y50&lt;&gt;0,Y50*100*100/(INFO!$B$11*INFO!$B$11),""),""),""),"")</f>
      </c>
      <c r="AA50" s="360"/>
    </row>
    <row r="51" spans="1:27" ht="12.75">
      <c r="A51" s="162">
        <f>COUNTIF($M$2:M51,"W")+COUNTIF($M$2:M51,"T")+COUNTIF($M$2:M51,"C")+COUNTIF($M$2:M51,"P")</f>
        <v>0</v>
      </c>
      <c r="B51" s="169">
        <f>COUNTIF(M33:M51,"W")+COUNTIF(M33:M51,"T")+COUNTIF(M33:M51,"C")+COUNTIF(M33:M51,"P")</f>
        <v>0</v>
      </c>
      <c r="C51" s="169">
        <f>COUNTIF(M47:M51,"W")+COUNTIF(M47:M51,"T")+COUNTIF(M47:M51,"C")+COUNTIF(M47:M51,"P")</f>
        <v>0</v>
      </c>
      <c r="D51" s="169">
        <f t="shared" si="11"/>
        <v>7</v>
      </c>
      <c r="E51" s="169">
        <v>19</v>
      </c>
      <c r="F51" s="169">
        <v>2</v>
      </c>
      <c r="G51" s="169">
        <f t="shared" si="6"/>
        <v>2010</v>
      </c>
      <c r="H51" s="224">
        <f t="shared" si="4"/>
        <v>40228</v>
      </c>
      <c r="I51" s="15"/>
      <c r="J51" s="320"/>
      <c r="K51" s="8"/>
      <c r="L51" s="155">
        <f t="shared" si="5"/>
      </c>
      <c r="M51" s="354"/>
      <c r="N51" s="354" t="str">
        <f t="shared" si="1"/>
        <v>7</v>
      </c>
      <c r="O51" s="354" t="str">
        <f t="shared" si="2"/>
        <v>2</v>
      </c>
      <c r="P51" s="14">
        <f t="shared" si="7"/>
      </c>
      <c r="Q51" s="202">
        <f t="shared" si="8"/>
      </c>
      <c r="R51" s="10"/>
      <c r="S51" s="11"/>
      <c r="T51" s="11"/>
      <c r="U51" s="11"/>
      <c r="V51" s="11"/>
      <c r="W51" s="9">
        <f t="shared" si="3"/>
      </c>
      <c r="X51" s="11">
        <f>IF(INFO!B$10&lt;&gt;"",IF(MONTH(H51)-MONTH(INFO!B$10)&gt;0,YEAR(H51)-YEAR(INFO!B$10),IF(MONTH(H51)-MONTH(INFO!B$10)=0,IF(DAY(H51)-DAY(INFO!B$10)&lt;0,YEAR(H51)-YEAR(INFO!B$10)-1,YEAR(H51)-YEAR(INFO!B$10)),YEAR(H51)-YEAR(INFO!B$10)-1)),"")</f>
      </c>
      <c r="Y51" s="12"/>
      <c r="Z51" s="12">
        <f>IF(INFO!$B$11&lt;&gt;"",IF(INFO!$B$11&lt;&gt;0,IF(Y51&lt;&gt;"",IF(Y51&lt;&gt;0,Y51*100*100/(INFO!$B$11*INFO!$B$11),""),""),""),"")</f>
      </c>
      <c r="AA51" s="360"/>
    </row>
    <row r="52" spans="1:27" ht="12.75">
      <c r="A52" s="162">
        <f>COUNTIF($M$2:M52,"W")+COUNTIF($M$2:M52,"T")+COUNTIF($M$2:M52,"C")+COUNTIF($M$2:M52,"P")</f>
        <v>0</v>
      </c>
      <c r="B52" s="169">
        <f>COUNTIF(M33:M52,"W")+COUNTIF(M33:M52,"T")+COUNTIF(M33:M52,"C")+COUNTIF(M33:M52,"P")</f>
        <v>0</v>
      </c>
      <c r="C52" s="169">
        <f>COUNTIF(M47:M52,"W")+COUNTIF(M47:M52,"T")+COUNTIF(M47:M52,"C")+COUNTIF(M47:M52,"P")</f>
        <v>0</v>
      </c>
      <c r="D52" s="169">
        <f t="shared" si="11"/>
        <v>7</v>
      </c>
      <c r="E52" s="169">
        <v>20</v>
      </c>
      <c r="F52" s="169">
        <v>2</v>
      </c>
      <c r="G52" s="169">
        <f t="shared" si="6"/>
        <v>2010</v>
      </c>
      <c r="H52" s="224">
        <f t="shared" si="4"/>
        <v>40229</v>
      </c>
      <c r="I52" s="15"/>
      <c r="J52" s="322"/>
      <c r="K52" s="54"/>
      <c r="L52" s="156">
        <f t="shared" si="5"/>
      </c>
      <c r="M52" s="63"/>
      <c r="N52" s="63" t="str">
        <f t="shared" si="1"/>
        <v>7</v>
      </c>
      <c r="O52" s="63" t="str">
        <f t="shared" si="2"/>
        <v>2</v>
      </c>
      <c r="P52" s="64">
        <f t="shared" si="7"/>
      </c>
      <c r="Q52" s="204">
        <f t="shared" si="8"/>
      </c>
      <c r="R52" s="51"/>
      <c r="S52" s="55"/>
      <c r="T52" s="55"/>
      <c r="U52" s="55"/>
      <c r="V52" s="55"/>
      <c r="W52" s="53">
        <f t="shared" si="3"/>
      </c>
      <c r="X52" s="55">
        <f>IF(INFO!B$10&lt;&gt;"",IF(MONTH(H52)-MONTH(INFO!B$10)&gt;0,YEAR(H52)-YEAR(INFO!B$10),IF(MONTH(H52)-MONTH(INFO!B$10)=0,IF(DAY(H52)-DAY(INFO!B$10)&lt;0,YEAR(H52)-YEAR(INFO!B$10)-1,YEAR(H52)-YEAR(INFO!B$10)),YEAR(H52)-YEAR(INFO!B$10)-1)),"")</f>
      </c>
      <c r="Y52" s="56"/>
      <c r="Z52" s="56">
        <f>IF(INFO!$B$11&lt;&gt;"",IF(INFO!$B$11&lt;&gt;0,IF(Y52&lt;&gt;"",IF(Y52&lt;&gt;0,Y52*100*100/(INFO!$B$11*INFO!$B$11),""),""),""),"")</f>
      </c>
      <c r="AA52" s="362"/>
    </row>
    <row r="53" spans="1:27" ht="13.5" thickBot="1">
      <c r="A53" s="162">
        <f>COUNTIF($M$2:M53,"W")+COUNTIF($M$2:M53,"T")+COUNTIF($M$2:M53,"C")+COUNTIF($M$2:M53,"P")</f>
        <v>0</v>
      </c>
      <c r="B53" s="167">
        <f>COUNTIF(M33:M53,"W")+COUNTIF(M33:M53,"T")+COUNTIF(M33:M53,"C")+COUNTIF(M33:M53,"P")</f>
        <v>0</v>
      </c>
      <c r="C53" s="167">
        <f>COUNTIF(M47:M53,"W")+COUNTIF(M47:M53,"T")+COUNTIF(M47:M53,"C")+COUNTIF(M47:M53,"P")</f>
        <v>0</v>
      </c>
      <c r="D53" s="167">
        <f t="shared" si="11"/>
        <v>7</v>
      </c>
      <c r="E53" s="167">
        <v>21</v>
      </c>
      <c r="F53" s="167">
        <v>2</v>
      </c>
      <c r="G53" s="167">
        <f t="shared" si="6"/>
        <v>2010</v>
      </c>
      <c r="H53" s="225">
        <f t="shared" si="4"/>
        <v>40230</v>
      </c>
      <c r="I53" s="52"/>
      <c r="J53" s="323"/>
      <c r="K53" s="68"/>
      <c r="L53" s="157">
        <f t="shared" si="5"/>
      </c>
      <c r="M53" s="63"/>
      <c r="N53" s="63" t="str">
        <f t="shared" si="1"/>
        <v>7</v>
      </c>
      <c r="O53" s="63" t="str">
        <f t="shared" si="2"/>
        <v>2</v>
      </c>
      <c r="P53" s="66">
        <f t="shared" si="7"/>
      </c>
      <c r="Q53" s="205">
        <f t="shared" si="8"/>
      </c>
      <c r="R53" s="69"/>
      <c r="S53" s="70"/>
      <c r="T53" s="70"/>
      <c r="U53" s="70"/>
      <c r="V53" s="70"/>
      <c r="W53" s="67">
        <f t="shared" si="3"/>
      </c>
      <c r="X53" s="70">
        <f>IF(INFO!B$10&lt;&gt;"",IF(MONTH(H53)-MONTH(INFO!B$10)&gt;0,YEAR(H53)-YEAR(INFO!B$10),IF(MONTH(H53)-MONTH(INFO!B$10)=0,IF(DAY(H53)-DAY(INFO!B$10)&lt;0,YEAR(H53)-YEAR(INFO!B$10)-1,YEAR(H53)-YEAR(INFO!B$10)),YEAR(H53)-YEAR(INFO!B$10)-1)),"")</f>
      </c>
      <c r="Y53" s="71"/>
      <c r="Z53" s="71">
        <f>IF(INFO!$B$11&lt;&gt;"",IF(INFO!$B$11&lt;&gt;0,IF(Y53&lt;&gt;"",IF(Y53&lt;&gt;0,Y53*100*100/(INFO!$B$11*INFO!$B$11),""),""),""),"")</f>
      </c>
      <c r="AA53" s="363"/>
    </row>
    <row r="54" spans="1:27" ht="12.75">
      <c r="A54" s="162">
        <f>COUNTIF($M$2:M54,"W")+COUNTIF($M$2:M54,"T")+COUNTIF($M$2:M54,"C")+COUNTIF($M$2:M54,"P")</f>
        <v>0</v>
      </c>
      <c r="B54" s="168">
        <f>COUNTIF(M33:M54,"W")+COUNTIF(M33:M54,"T")+COUNTIF(M33:M54,"C")+COUNTIF(M33:M54,"P")</f>
        <v>0</v>
      </c>
      <c r="C54" s="168">
        <f>COUNTIF(M54:M54,"W")+COUNTIF(M54:M54,"T")+COUNTIF(M54:M54,"C")+COUNTIF(M54:M54,"P")</f>
        <v>0</v>
      </c>
      <c r="D54" s="168">
        <f>D47+1</f>
        <v>8</v>
      </c>
      <c r="E54" s="168">
        <v>22</v>
      </c>
      <c r="F54" s="168">
        <v>2</v>
      </c>
      <c r="G54" s="168">
        <f t="shared" si="6"/>
        <v>2010</v>
      </c>
      <c r="H54" s="223">
        <f t="shared" si="4"/>
        <v>40231</v>
      </c>
      <c r="I54" s="62"/>
      <c r="J54" s="321"/>
      <c r="K54" s="40"/>
      <c r="L54" s="155">
        <f t="shared" si="5"/>
      </c>
      <c r="M54" s="355"/>
      <c r="N54" s="355" t="str">
        <f t="shared" si="1"/>
        <v>8</v>
      </c>
      <c r="O54" s="355" t="str">
        <f t="shared" si="2"/>
        <v>2</v>
      </c>
      <c r="P54" s="14">
        <f t="shared" si="7"/>
      </c>
      <c r="Q54" s="203">
        <f t="shared" si="8"/>
      </c>
      <c r="R54" s="41"/>
      <c r="S54" s="42"/>
      <c r="T54" s="42"/>
      <c r="U54" s="42"/>
      <c r="V54" s="42"/>
      <c r="W54" s="50">
        <f t="shared" si="3"/>
      </c>
      <c r="X54" s="42">
        <f>IF(INFO!B$10&lt;&gt;"",IF(MONTH(H54)-MONTH(INFO!B$10)&gt;0,YEAR(H54)-YEAR(INFO!B$10),IF(MONTH(H54)-MONTH(INFO!B$10)=0,IF(DAY(H54)-DAY(INFO!B$10)&lt;0,YEAR(H54)-YEAR(INFO!B$10)-1,YEAR(H54)-YEAR(INFO!B$10)),YEAR(H54)-YEAR(INFO!B$10)-1)),"")</f>
      </c>
      <c r="Y54" s="43"/>
      <c r="Z54" s="43">
        <f>IF(INFO!$B$11&lt;&gt;"",IF(INFO!$B$11&lt;&gt;0,IF(Y54&lt;&gt;"",IF(Y54&lt;&gt;0,Y54*100*100/(INFO!$B$11*INFO!$B$11),""),""),""),"")</f>
      </c>
      <c r="AA54" s="361"/>
    </row>
    <row r="55" spans="1:27" ht="12.75">
      <c r="A55" s="162">
        <f>COUNTIF($M$2:M55,"W")+COUNTIF($M$2:M55,"T")+COUNTIF($M$2:M55,"C")+COUNTIF($M$2:M55,"P")</f>
        <v>0</v>
      </c>
      <c r="B55" s="169">
        <f>COUNTIF(M33:M55,"W")+COUNTIF(M33:M55,"T")+COUNTIF(M33:M55,"C")+COUNTIF(M33:M55,"P")</f>
        <v>0</v>
      </c>
      <c r="C55" s="169">
        <f>COUNTIF(M54:M55,"W")+COUNTIF(M54:M55,"T")+COUNTIF(M54:M55,"C")+COUNTIF(M54:M55,"P")</f>
        <v>0</v>
      </c>
      <c r="D55" s="169">
        <f t="shared" si="11"/>
        <v>8</v>
      </c>
      <c r="E55" s="169">
        <v>23</v>
      </c>
      <c r="F55" s="169">
        <v>2</v>
      </c>
      <c r="G55" s="169">
        <f t="shared" si="6"/>
        <v>2010</v>
      </c>
      <c r="H55" s="224">
        <f t="shared" si="4"/>
        <v>40232</v>
      </c>
      <c r="I55" s="15"/>
      <c r="J55" s="320"/>
      <c r="K55" s="8"/>
      <c r="L55" s="155">
        <f t="shared" si="5"/>
      </c>
      <c r="M55" s="354"/>
      <c r="N55" s="354" t="str">
        <f t="shared" si="1"/>
        <v>8</v>
      </c>
      <c r="O55" s="354" t="str">
        <f t="shared" si="2"/>
        <v>2</v>
      </c>
      <c r="P55" s="14">
        <f t="shared" si="7"/>
      </c>
      <c r="Q55" s="202">
        <f t="shared" si="8"/>
      </c>
      <c r="R55" s="10"/>
      <c r="S55" s="11"/>
      <c r="T55" s="11"/>
      <c r="U55" s="11"/>
      <c r="V55" s="11"/>
      <c r="W55" s="9">
        <f t="shared" si="3"/>
      </c>
      <c r="X55" s="11">
        <f>IF(INFO!B$10&lt;&gt;"",IF(MONTH(H55)-MONTH(INFO!B$10)&gt;0,YEAR(H55)-YEAR(INFO!B$10),IF(MONTH(H55)-MONTH(INFO!B$10)=0,IF(DAY(H55)-DAY(INFO!B$10)&lt;0,YEAR(H55)-YEAR(INFO!B$10)-1,YEAR(H55)-YEAR(INFO!B$10)),YEAR(H55)-YEAR(INFO!B$10)-1)),"")</f>
      </c>
      <c r="Y55" s="12"/>
      <c r="Z55" s="12">
        <f>IF(INFO!$B$11&lt;&gt;"",IF(INFO!$B$11&lt;&gt;0,IF(Y55&lt;&gt;"",IF(Y55&lt;&gt;0,Y55*100*100/(INFO!$B$11*INFO!$B$11),""),""),""),"")</f>
      </c>
      <c r="AA55" s="360"/>
    </row>
    <row r="56" spans="1:27" ht="12.75">
      <c r="A56" s="162">
        <f>COUNTIF($M$2:M56,"W")+COUNTIF($M$2:M56,"T")+COUNTIF($M$2:M56,"C")+COUNTIF($M$2:M56,"P")</f>
        <v>0</v>
      </c>
      <c r="B56" s="169">
        <f>COUNTIF(M33:M56,"W")+COUNTIF(M33:M56,"T")+COUNTIF(M33:M56,"C")+COUNTIF(M33:M56,"P")</f>
        <v>0</v>
      </c>
      <c r="C56" s="169">
        <f>COUNTIF(M54:M56,"W")+COUNTIF(M54:M56,"T")+COUNTIF(M54:M56,"C")+COUNTIF(M54:M56,"P")</f>
        <v>0</v>
      </c>
      <c r="D56" s="169">
        <f t="shared" si="11"/>
        <v>8</v>
      </c>
      <c r="E56" s="169">
        <v>24</v>
      </c>
      <c r="F56" s="169">
        <v>2</v>
      </c>
      <c r="G56" s="169">
        <f t="shared" si="6"/>
        <v>2010</v>
      </c>
      <c r="H56" s="224">
        <f t="shared" si="4"/>
        <v>40233</v>
      </c>
      <c r="I56" s="15"/>
      <c r="J56" s="320"/>
      <c r="K56" s="8"/>
      <c r="L56" s="155">
        <f t="shared" si="5"/>
      </c>
      <c r="M56" s="354"/>
      <c r="N56" s="354" t="str">
        <f t="shared" si="1"/>
        <v>8</v>
      </c>
      <c r="O56" s="354" t="str">
        <f t="shared" si="2"/>
        <v>2</v>
      </c>
      <c r="P56" s="14">
        <f t="shared" si="7"/>
      </c>
      <c r="Q56" s="202">
        <f t="shared" si="8"/>
      </c>
      <c r="R56" s="10"/>
      <c r="S56" s="11"/>
      <c r="T56" s="11"/>
      <c r="U56" s="11"/>
      <c r="V56" s="11"/>
      <c r="W56" s="9">
        <f t="shared" si="3"/>
      </c>
      <c r="X56" s="11">
        <f>IF(INFO!B$10&lt;&gt;"",IF(MONTH(H56)-MONTH(INFO!B$10)&gt;0,YEAR(H56)-YEAR(INFO!B$10),IF(MONTH(H56)-MONTH(INFO!B$10)=0,IF(DAY(H56)-DAY(INFO!B$10)&lt;0,YEAR(H56)-YEAR(INFO!B$10)-1,YEAR(H56)-YEAR(INFO!B$10)),YEAR(H56)-YEAR(INFO!B$10)-1)),"")</f>
      </c>
      <c r="Y56" s="12"/>
      <c r="Z56" s="12">
        <f>IF(INFO!$B$11&lt;&gt;"",IF(INFO!$B$11&lt;&gt;0,IF(Y56&lt;&gt;"",IF(Y56&lt;&gt;0,Y56*100*100/(INFO!$B$11*INFO!$B$11),""),""),""),"")</f>
      </c>
      <c r="AA56" s="360"/>
    </row>
    <row r="57" spans="1:27" ht="12.75">
      <c r="A57" s="162">
        <f>COUNTIF($M$2:M57,"W")+COUNTIF($M$2:M57,"T")+COUNTIF($M$2:M57,"C")+COUNTIF($M$2:M57,"P")</f>
        <v>0</v>
      </c>
      <c r="B57" s="169">
        <f>COUNTIF(M33:M57,"W")+COUNTIF(M33:M57,"T")+COUNTIF(M33:M57,"C")+COUNTIF(M33:M57,"P")</f>
        <v>0</v>
      </c>
      <c r="C57" s="169">
        <f>COUNTIF(M54:M57,"W")+COUNTIF(M54:M57,"T")+COUNTIF(M54:M57,"C")+COUNTIF(M54:M57,"P")</f>
        <v>0</v>
      </c>
      <c r="D57" s="169">
        <f t="shared" si="11"/>
        <v>8</v>
      </c>
      <c r="E57" s="169">
        <v>25</v>
      </c>
      <c r="F57" s="169">
        <v>2</v>
      </c>
      <c r="G57" s="169">
        <f t="shared" si="6"/>
        <v>2010</v>
      </c>
      <c r="H57" s="224">
        <f t="shared" si="4"/>
        <v>40234</v>
      </c>
      <c r="I57" s="15"/>
      <c r="J57" s="320"/>
      <c r="K57" s="8"/>
      <c r="L57" s="155">
        <f t="shared" si="5"/>
      </c>
      <c r="M57" s="354"/>
      <c r="N57" s="354" t="str">
        <f t="shared" si="1"/>
        <v>8</v>
      </c>
      <c r="O57" s="354" t="str">
        <f t="shared" si="2"/>
        <v>2</v>
      </c>
      <c r="P57" s="14">
        <f t="shared" si="7"/>
      </c>
      <c r="Q57" s="202">
        <f t="shared" si="8"/>
      </c>
      <c r="R57" s="10"/>
      <c r="S57" s="11"/>
      <c r="T57" s="11"/>
      <c r="U57" s="11"/>
      <c r="V57" s="11"/>
      <c r="W57" s="9">
        <f t="shared" si="3"/>
      </c>
      <c r="X57" s="11">
        <f>IF(INFO!B$10&lt;&gt;"",IF(MONTH(H57)-MONTH(INFO!B$10)&gt;0,YEAR(H57)-YEAR(INFO!B$10),IF(MONTH(H57)-MONTH(INFO!B$10)=0,IF(DAY(H57)-DAY(INFO!B$10)&lt;0,YEAR(H57)-YEAR(INFO!B$10)-1,YEAR(H57)-YEAR(INFO!B$10)),YEAR(H57)-YEAR(INFO!B$10)-1)),"")</f>
      </c>
      <c r="Y57" s="12"/>
      <c r="Z57" s="12">
        <f>IF(INFO!$B$11&lt;&gt;"",IF(INFO!$B$11&lt;&gt;0,IF(Y57&lt;&gt;"",IF(Y57&lt;&gt;0,Y57*100*100/(INFO!$B$11*INFO!$B$11),""),""),""),"")</f>
      </c>
      <c r="AA57" s="360"/>
    </row>
    <row r="58" spans="1:27" ht="12.75">
      <c r="A58" s="162">
        <f>COUNTIF($M$2:M58,"W")+COUNTIF($M$2:M58,"T")+COUNTIF($M$2:M58,"C")+COUNTIF($M$2:M58,"P")</f>
        <v>0</v>
      </c>
      <c r="B58" s="169">
        <f>COUNTIF(M33:M58,"W")+COUNTIF(M33:M58,"T")+COUNTIF(M33:M58,"C")+COUNTIF(M33:M58,"P")</f>
        <v>0</v>
      </c>
      <c r="C58" s="169">
        <f>COUNTIF(M54:M58,"W")+COUNTIF(M54:M58,"T")+COUNTIF(M54:M58,"C")+COUNTIF(M54:M58,"P")</f>
        <v>0</v>
      </c>
      <c r="D58" s="169">
        <f t="shared" si="11"/>
        <v>8</v>
      </c>
      <c r="E58" s="169">
        <v>26</v>
      </c>
      <c r="F58" s="169">
        <v>2</v>
      </c>
      <c r="G58" s="169">
        <f t="shared" si="6"/>
        <v>2010</v>
      </c>
      <c r="H58" s="224">
        <f t="shared" si="4"/>
        <v>40235</v>
      </c>
      <c r="I58" s="15"/>
      <c r="J58" s="320"/>
      <c r="K58" s="8"/>
      <c r="L58" s="155">
        <f aca="true" t="shared" si="12" ref="L58:L67">IF(J58&lt;&gt;"",IF(J58=0,IF(K58=0,"","km's ?"),IF(K58&lt;&gt;"",IF(K58=0,"tijd ?",J58/(K58*24)),"")),"")</f>
      </c>
      <c r="M58" s="354"/>
      <c r="N58" s="354" t="str">
        <f t="shared" si="1"/>
        <v>8</v>
      </c>
      <c r="O58" s="354" t="str">
        <f t="shared" si="2"/>
        <v>2</v>
      </c>
      <c r="P58" s="14">
        <f t="shared" si="7"/>
      </c>
      <c r="Q58" s="202">
        <f aca="true" t="shared" si="13" ref="Q58:Q69">IF(J58&lt;&gt;"",IF(J58=0,"",IF(K58=0,"",K58/J58)),"")</f>
      </c>
      <c r="R58" s="10"/>
      <c r="S58" s="11"/>
      <c r="T58" s="11"/>
      <c r="U58" s="11"/>
      <c r="V58" s="11"/>
      <c r="W58" s="9">
        <f t="shared" si="3"/>
      </c>
      <c r="X58" s="11">
        <f>IF(INFO!B$10&lt;&gt;"",IF(MONTH(H58)-MONTH(INFO!B$10)&gt;0,YEAR(H58)-YEAR(INFO!B$10),IF(MONTH(H58)-MONTH(INFO!B$10)=0,IF(DAY(H58)-DAY(INFO!B$10)&lt;0,YEAR(H58)-YEAR(INFO!B$10)-1,YEAR(H58)-YEAR(INFO!B$10)),YEAR(H58)-YEAR(INFO!B$10)-1)),"")</f>
      </c>
      <c r="Y58" s="12"/>
      <c r="Z58" s="12">
        <f>IF(INFO!$B$11&lt;&gt;"",IF(INFO!$B$11&lt;&gt;0,IF(Y58&lt;&gt;"",IF(Y58&lt;&gt;0,Y58*100*100/(INFO!$B$11*INFO!$B$11),""),""),""),"")</f>
      </c>
      <c r="AA58" s="360"/>
    </row>
    <row r="59" spans="1:27" ht="12.75">
      <c r="A59" s="162">
        <f>COUNTIF($M$2:M59,"W")+COUNTIF($M$2:M59,"T")+COUNTIF($M$2:M59,"C")+COUNTIF($M$2:M59,"P")</f>
        <v>0</v>
      </c>
      <c r="B59" s="169">
        <f>COUNTIF(M33:M59,"W")+COUNTIF(M33:M59,"T")+COUNTIF(M33:M59,"C")+COUNTIF(M33:M59,"P")</f>
        <v>0</v>
      </c>
      <c r="C59" s="169">
        <f>COUNTIF(M54:M59,"W")+COUNTIF(M54:M59,"T")+COUNTIF(M54:M59,"C")+COUNTIF(M54:M59,"P")</f>
        <v>0</v>
      </c>
      <c r="D59" s="169">
        <f t="shared" si="11"/>
        <v>8</v>
      </c>
      <c r="E59" s="169">
        <v>27</v>
      </c>
      <c r="F59" s="169">
        <v>2</v>
      </c>
      <c r="G59" s="169">
        <f t="shared" si="6"/>
        <v>2010</v>
      </c>
      <c r="H59" s="224">
        <f t="shared" si="4"/>
        <v>40236</v>
      </c>
      <c r="I59" s="15"/>
      <c r="J59" s="322"/>
      <c r="K59" s="54"/>
      <c r="L59" s="156">
        <f t="shared" si="12"/>
      </c>
      <c r="M59" s="63"/>
      <c r="N59" s="63" t="str">
        <f t="shared" si="1"/>
        <v>8</v>
      </c>
      <c r="O59" s="63" t="str">
        <f t="shared" si="2"/>
        <v>2</v>
      </c>
      <c r="P59" s="64">
        <f t="shared" si="7"/>
      </c>
      <c r="Q59" s="204">
        <f t="shared" si="13"/>
      </c>
      <c r="R59" s="51"/>
      <c r="S59" s="55"/>
      <c r="T59" s="55"/>
      <c r="U59" s="55"/>
      <c r="V59" s="55"/>
      <c r="W59" s="53">
        <f t="shared" si="3"/>
      </c>
      <c r="X59" s="55">
        <f>IF(INFO!B$10&lt;&gt;"",IF(MONTH(H59)-MONTH(INFO!B$10)&gt;0,YEAR(H59)-YEAR(INFO!B$10),IF(MONTH(H59)-MONTH(INFO!B$10)=0,IF(DAY(H59)-DAY(INFO!B$10)&lt;0,YEAR(H59)-YEAR(INFO!B$10)-1,YEAR(H59)-YEAR(INFO!B$10)),YEAR(H59)-YEAR(INFO!B$10)-1)),"")</f>
      </c>
      <c r="Y59" s="56"/>
      <c r="Z59" s="56">
        <f>IF(INFO!$B$11&lt;&gt;"",IF(INFO!$B$11&lt;&gt;0,IF(Y59&lt;&gt;"",IF(Y59&lt;&gt;0,Y59*100*100/(INFO!$B$11*INFO!$B$11),""),""),""),"")</f>
      </c>
      <c r="AA59" s="362"/>
    </row>
    <row r="60" spans="1:27" ht="13.5" thickBot="1">
      <c r="A60" s="162">
        <f>COUNTIF($M$2:M60,"W")+COUNTIF($M$2:M60,"T")+COUNTIF($M$2:M60,"C")+COUNTIF($M$2:M60,"P")</f>
        <v>0</v>
      </c>
      <c r="B60" s="167">
        <f>COUNTIF(M33:M60,"W")+COUNTIF(M33:M60,"T")+COUNTIF(M33:M60,"C")+COUNTIF(M33:M60,"P")</f>
        <v>0</v>
      </c>
      <c r="C60" s="167">
        <f>COUNTIF(M54:M60,"W")+COUNTIF(M54:M60,"T")+COUNTIF(M54:M60,"C")+COUNTIF(M54:M60,"P")</f>
        <v>0</v>
      </c>
      <c r="D60" s="167">
        <f t="shared" si="11"/>
        <v>8</v>
      </c>
      <c r="E60" s="167">
        <v>28</v>
      </c>
      <c r="F60" s="167">
        <v>2</v>
      </c>
      <c r="G60" s="167">
        <f t="shared" si="6"/>
        <v>2010</v>
      </c>
      <c r="H60" s="225">
        <f t="shared" si="4"/>
        <v>40237</v>
      </c>
      <c r="I60" s="366"/>
      <c r="J60" s="323"/>
      <c r="K60" s="68"/>
      <c r="L60" s="157">
        <f t="shared" si="12"/>
      </c>
      <c r="M60" s="65"/>
      <c r="N60" s="65" t="str">
        <f t="shared" si="1"/>
        <v>8</v>
      </c>
      <c r="O60" s="65" t="str">
        <f t="shared" si="2"/>
        <v>2</v>
      </c>
      <c r="P60" s="66">
        <f t="shared" si="7"/>
      </c>
      <c r="Q60" s="205">
        <f t="shared" si="13"/>
      </c>
      <c r="R60" s="69"/>
      <c r="S60" s="70"/>
      <c r="T60" s="70"/>
      <c r="U60" s="70"/>
      <c r="V60" s="70"/>
      <c r="W60" s="67">
        <f t="shared" si="3"/>
      </c>
      <c r="X60" s="70">
        <f>IF(INFO!B$10&lt;&gt;"",IF(MONTH(H60)-MONTH(INFO!B$10)&gt;0,YEAR(H60)-YEAR(INFO!B$10),IF(MONTH(H60)-MONTH(INFO!B$10)=0,IF(DAY(H60)-DAY(INFO!B$10)&lt;0,YEAR(H60)-YEAR(INFO!B$10)-1,YEAR(H60)-YEAR(INFO!B$10)),YEAR(H60)-YEAR(INFO!B$10)-1)),"")</f>
      </c>
      <c r="Y60" s="71"/>
      <c r="Z60" s="71">
        <f>IF(INFO!$B$11&lt;&gt;"",IF(INFO!$B$11&lt;&gt;0,IF(Y60&lt;&gt;"",IF(Y60&lt;&gt;0,Y60*100*100/(INFO!$B$11*INFO!$B$11),""),""),""),"")</f>
      </c>
      <c r="AA60" s="363"/>
    </row>
    <row r="61" spans="1:27" ht="12.75">
      <c r="A61" s="162">
        <f>COUNTIF($M$2:M61,"W")+COUNTIF($M$2:M61,"T")+COUNTIF($M$2:M61,"C")+COUNTIF($M$2:M61,"P")</f>
        <v>0</v>
      </c>
      <c r="B61" s="171">
        <f>COUNTIF(M61:M61,"W")+COUNTIF(M61:M61,"T")+COUNTIF(M61:M61,"C")+COUNTIF(M61:M61,"P")</f>
        <v>0</v>
      </c>
      <c r="C61" s="172">
        <f>COUNTIF(M61:M61,"W")+COUNTIF(M61:M61,"T")+COUNTIF(M61:M61,"C")+COUNTIF(M61:M61,"P")</f>
        <v>0</v>
      </c>
      <c r="D61" s="172">
        <f>D54+1</f>
        <v>9</v>
      </c>
      <c r="E61" s="171">
        <v>1</v>
      </c>
      <c r="F61" s="171">
        <v>3</v>
      </c>
      <c r="G61" s="171">
        <f t="shared" si="6"/>
        <v>2010</v>
      </c>
      <c r="H61" s="81">
        <f t="shared" si="4"/>
        <v>40238</v>
      </c>
      <c r="I61" s="367"/>
      <c r="J61" s="320"/>
      <c r="K61" s="8"/>
      <c r="L61" s="155">
        <f t="shared" si="12"/>
      </c>
      <c r="M61" s="10"/>
      <c r="N61" s="10" t="str">
        <f t="shared" si="1"/>
        <v>9</v>
      </c>
      <c r="O61" s="10" t="str">
        <f t="shared" si="2"/>
        <v>3</v>
      </c>
      <c r="P61" s="14">
        <f t="shared" si="7"/>
      </c>
      <c r="Q61" s="203">
        <f t="shared" si="13"/>
      </c>
      <c r="R61" s="41"/>
      <c r="S61" s="42"/>
      <c r="T61" s="42"/>
      <c r="U61" s="42"/>
      <c r="V61" s="42"/>
      <c r="W61" s="50">
        <f t="shared" si="3"/>
      </c>
      <c r="X61" s="42">
        <f>IF(INFO!B$10&lt;&gt;"",IF(MONTH(H61)-MONTH(INFO!B$10)&gt;0,YEAR(H61)-YEAR(INFO!B$10),IF(MONTH(H61)-MONTH(INFO!B$10)=0,IF(DAY(H61)-DAY(INFO!B$10)&lt;0,YEAR(H61)-YEAR(INFO!B$10)-1,YEAR(H61)-YEAR(INFO!B$10)),YEAR(H61)-YEAR(INFO!B$10)-1)),"")</f>
      </c>
      <c r="Y61" s="43"/>
      <c r="Z61" s="43">
        <f>IF(INFO!$B$11&lt;&gt;"",IF(INFO!$B$11&lt;&gt;0,IF(Y61&lt;&gt;"",IF(Y61&lt;&gt;0,Y61*100*100/(INFO!$B$11*INFO!$B$11),""),""),""),"")</f>
      </c>
      <c r="AA61" s="361"/>
    </row>
    <row r="62" spans="1:27" ht="12.75">
      <c r="A62" s="162">
        <f>COUNTIF($M$2:M62,"W")+COUNTIF($M$2:M62,"T")+COUNTIF($M$2:M62,"C")+COUNTIF($M$2:M62,"P")</f>
        <v>0</v>
      </c>
      <c r="B62" s="172">
        <f>COUNTIF(M61:M62,"W")+COUNTIF(M61:M62,"T")+COUNTIF(M61:M62,"C")+COUNTIF(M61:M62,"P")</f>
        <v>0</v>
      </c>
      <c r="C62" s="172">
        <f>COUNTIF(M61:M62,"W")+COUNTIF(M61:M62,"T")+COUNTIF(M61:M62,"C")+COUNTIF(M61:M62,"P")</f>
        <v>0</v>
      </c>
      <c r="D62" s="172">
        <f t="shared" si="11"/>
        <v>9</v>
      </c>
      <c r="E62" s="172">
        <v>2</v>
      </c>
      <c r="F62" s="172">
        <v>3</v>
      </c>
      <c r="G62" s="172">
        <f t="shared" si="6"/>
        <v>2010</v>
      </c>
      <c r="H62" s="16">
        <f t="shared" si="4"/>
        <v>40239</v>
      </c>
      <c r="I62" s="17"/>
      <c r="J62" s="320"/>
      <c r="K62" s="8"/>
      <c r="L62" s="155">
        <f t="shared" si="12"/>
      </c>
      <c r="M62" s="354"/>
      <c r="N62" s="354" t="str">
        <f t="shared" si="1"/>
        <v>9</v>
      </c>
      <c r="O62" s="354" t="str">
        <f t="shared" si="2"/>
        <v>3</v>
      </c>
      <c r="P62" s="14">
        <f t="shared" si="7"/>
      </c>
      <c r="Q62" s="202">
        <f t="shared" si="13"/>
      </c>
      <c r="R62" s="10"/>
      <c r="S62" s="11"/>
      <c r="T62" s="11"/>
      <c r="U62" s="11"/>
      <c r="V62" s="11"/>
      <c r="W62" s="9">
        <f t="shared" si="3"/>
      </c>
      <c r="X62" s="11">
        <f>IF(INFO!B$10&lt;&gt;"",IF(MONTH(H62)-MONTH(INFO!B$10)&gt;0,YEAR(H62)-YEAR(INFO!B$10),IF(MONTH(H62)-MONTH(INFO!B$10)=0,IF(DAY(H62)-DAY(INFO!B$10)&lt;0,YEAR(H62)-YEAR(INFO!B$10)-1,YEAR(H62)-YEAR(INFO!B$10)),YEAR(H62)-YEAR(INFO!B$10)-1)),"")</f>
      </c>
      <c r="Y62" s="12"/>
      <c r="Z62" s="12">
        <f>IF(INFO!$B$11&lt;&gt;"",IF(INFO!$B$11&lt;&gt;0,IF(Y62&lt;&gt;"",IF(Y62&lt;&gt;0,Y62*100*100/(INFO!$B$11*INFO!$B$11),""),""),""),"")</f>
      </c>
      <c r="AA62" s="360"/>
    </row>
    <row r="63" spans="1:27" ht="12.75">
      <c r="A63" s="162">
        <f>COUNTIF($M$2:M63,"W")+COUNTIF($M$2:M63,"T")+COUNTIF($M$2:M63,"C")+COUNTIF($M$2:M63,"P")</f>
        <v>0</v>
      </c>
      <c r="B63" s="172">
        <f>COUNTIF(M61:M63,"W")+COUNTIF(M61:M63,"T")+COUNTIF(M61:M63,"C")+COUNTIF(M61:M63,"P")</f>
        <v>0</v>
      </c>
      <c r="C63" s="172">
        <f>COUNTIF(M61:M63,"W")+COUNTIF(M61:M63,"T")+COUNTIF(M61:M63,"C")+COUNTIF(M61:M63,"P")</f>
        <v>0</v>
      </c>
      <c r="D63" s="172">
        <f t="shared" si="11"/>
        <v>9</v>
      </c>
      <c r="E63" s="172">
        <v>3</v>
      </c>
      <c r="F63" s="172">
        <v>3</v>
      </c>
      <c r="G63" s="172">
        <f t="shared" si="6"/>
        <v>2010</v>
      </c>
      <c r="H63" s="16">
        <f t="shared" si="4"/>
        <v>40240</v>
      </c>
      <c r="I63" s="17"/>
      <c r="J63" s="320"/>
      <c r="K63" s="8"/>
      <c r="L63" s="155">
        <f t="shared" si="12"/>
      </c>
      <c r="M63" s="354"/>
      <c r="N63" s="354" t="str">
        <f t="shared" si="1"/>
        <v>9</v>
      </c>
      <c r="O63" s="354" t="str">
        <f t="shared" si="2"/>
        <v>3</v>
      </c>
      <c r="P63" s="14">
        <f t="shared" si="7"/>
      </c>
      <c r="Q63" s="202">
        <f t="shared" si="13"/>
      </c>
      <c r="R63" s="10"/>
      <c r="S63" s="11"/>
      <c r="T63" s="11"/>
      <c r="U63" s="11"/>
      <c r="V63" s="11"/>
      <c r="W63" s="9">
        <f t="shared" si="3"/>
      </c>
      <c r="X63" s="11">
        <f>IF(INFO!B$10&lt;&gt;"",IF(MONTH(H63)-MONTH(INFO!B$10)&gt;0,YEAR(H63)-YEAR(INFO!B$10),IF(MONTH(H63)-MONTH(INFO!B$10)=0,IF(DAY(H63)-DAY(INFO!B$10)&lt;0,YEAR(H63)-YEAR(INFO!B$10)-1,YEAR(H63)-YEAR(INFO!B$10)),YEAR(H63)-YEAR(INFO!B$10)-1)),"")</f>
      </c>
      <c r="Y63" s="12"/>
      <c r="Z63" s="12">
        <f>IF(INFO!$B$11&lt;&gt;"",IF(INFO!$B$11&lt;&gt;0,IF(Y63&lt;&gt;"",IF(Y63&lt;&gt;0,Y63*100*100/(INFO!$B$11*INFO!$B$11),""),""),""),"")</f>
      </c>
      <c r="AA63" s="360"/>
    </row>
    <row r="64" spans="1:27" ht="12.75">
      <c r="A64" s="162">
        <f>COUNTIF($M$2:M64,"W")+COUNTIF($M$2:M64,"T")+COUNTIF($M$2:M64,"C")+COUNTIF($M$2:M64,"P")</f>
        <v>0</v>
      </c>
      <c r="B64" s="172">
        <f>COUNTIF(M61:M64,"W")+COUNTIF(M61:M64,"T")+COUNTIF(M61:M64,"C")+COUNTIF(M61:M64,"P")</f>
        <v>0</v>
      </c>
      <c r="C64" s="172">
        <f>COUNTIF(M61:M64,"W")+COUNTIF(M61:M64,"T")+COUNTIF(M61:M64,"C")+COUNTIF(M61:M64,"P")</f>
        <v>0</v>
      </c>
      <c r="D64" s="172">
        <f t="shared" si="11"/>
        <v>9</v>
      </c>
      <c r="E64" s="172">
        <v>4</v>
      </c>
      <c r="F64" s="172">
        <v>3</v>
      </c>
      <c r="G64" s="172">
        <f t="shared" si="6"/>
        <v>2010</v>
      </c>
      <c r="H64" s="16">
        <f t="shared" si="4"/>
        <v>40241</v>
      </c>
      <c r="I64" s="17"/>
      <c r="J64" s="320"/>
      <c r="K64" s="8"/>
      <c r="L64" s="155">
        <f t="shared" si="12"/>
      </c>
      <c r="M64" s="10"/>
      <c r="N64" s="10" t="str">
        <f t="shared" si="1"/>
        <v>9</v>
      </c>
      <c r="O64" s="10" t="str">
        <f t="shared" si="2"/>
        <v>3</v>
      </c>
      <c r="P64" s="14">
        <f t="shared" si="7"/>
      </c>
      <c r="Q64" s="202">
        <f t="shared" si="13"/>
      </c>
      <c r="R64" s="10"/>
      <c r="S64" s="11"/>
      <c r="T64" s="11"/>
      <c r="U64" s="11"/>
      <c r="V64" s="11"/>
      <c r="W64" s="9">
        <f t="shared" si="3"/>
      </c>
      <c r="X64" s="11">
        <f>IF(INFO!B$10&lt;&gt;"",IF(MONTH(H64)-MONTH(INFO!B$10)&gt;0,YEAR(H64)-YEAR(INFO!B$10),IF(MONTH(H64)-MONTH(INFO!B$10)=0,IF(DAY(H64)-DAY(INFO!B$10)&lt;0,YEAR(H64)-YEAR(INFO!B$10)-1,YEAR(H64)-YEAR(INFO!B$10)),YEAR(H64)-YEAR(INFO!B$10)-1)),"")</f>
      </c>
      <c r="Y64" s="12"/>
      <c r="Z64" s="12">
        <f>IF(INFO!$B$11&lt;&gt;"",IF(INFO!$B$11&lt;&gt;0,IF(Y64&lt;&gt;"",IF(Y64&lt;&gt;0,Y64*100*100/(INFO!$B$11*INFO!$B$11),""),""),""),"")</f>
      </c>
      <c r="AA64" s="360"/>
    </row>
    <row r="65" spans="1:27" ht="12.75">
      <c r="A65" s="162">
        <f>COUNTIF($M$2:M65,"W")+COUNTIF($M$2:M65,"T")+COUNTIF($M$2:M65,"C")+COUNTIF($M$2:M65,"P")</f>
        <v>0</v>
      </c>
      <c r="B65" s="172">
        <f>COUNTIF(M61:M65,"W")+COUNTIF(M61:M65,"T")+COUNTIF(M61:M65,"C")+COUNTIF(M61:M65,"P")</f>
        <v>0</v>
      </c>
      <c r="C65" s="172">
        <f>COUNTIF(M61:M65,"W")+COUNTIF(M61:M65,"T")+COUNTIF(M61:M65,"C")+COUNTIF(M61:M65,"P")</f>
        <v>0</v>
      </c>
      <c r="D65" s="172">
        <f t="shared" si="11"/>
        <v>9</v>
      </c>
      <c r="E65" s="172">
        <v>5</v>
      </c>
      <c r="F65" s="172">
        <v>3</v>
      </c>
      <c r="G65" s="172">
        <f t="shared" si="6"/>
        <v>2010</v>
      </c>
      <c r="H65" s="16">
        <f t="shared" si="4"/>
        <v>40242</v>
      </c>
      <c r="I65" s="17"/>
      <c r="J65" s="320"/>
      <c r="K65" s="8"/>
      <c r="L65" s="155">
        <f t="shared" si="12"/>
      </c>
      <c r="M65" s="354"/>
      <c r="N65" s="354" t="str">
        <f t="shared" si="1"/>
        <v>9</v>
      </c>
      <c r="O65" s="354" t="str">
        <f t="shared" si="2"/>
        <v>3</v>
      </c>
      <c r="P65" s="14">
        <f t="shared" si="7"/>
      </c>
      <c r="Q65" s="202">
        <f t="shared" si="13"/>
      </c>
      <c r="R65" s="10"/>
      <c r="S65" s="11"/>
      <c r="T65" s="11"/>
      <c r="U65" s="11"/>
      <c r="V65" s="11"/>
      <c r="W65" s="9">
        <f t="shared" si="3"/>
      </c>
      <c r="X65" s="11">
        <f>IF(INFO!B$10&lt;&gt;"",IF(MONTH(H65)-MONTH(INFO!B$10)&gt;0,YEAR(H65)-YEAR(INFO!B$10),IF(MONTH(H65)-MONTH(INFO!B$10)=0,IF(DAY(H65)-DAY(INFO!B$10)&lt;0,YEAR(H65)-YEAR(INFO!B$10)-1,YEAR(H65)-YEAR(INFO!B$10)),YEAR(H65)-YEAR(INFO!B$10)-1)),"")</f>
      </c>
      <c r="Y65" s="12"/>
      <c r="Z65" s="12">
        <f>IF(INFO!$B$11&lt;&gt;"",IF(INFO!$B$11&lt;&gt;0,IF(Y65&lt;&gt;"",IF(Y65&lt;&gt;0,Y65*100*100/(INFO!$B$11*INFO!$B$11),""),""),""),"")</f>
      </c>
      <c r="AA65" s="360"/>
    </row>
    <row r="66" spans="1:27" ht="12.75">
      <c r="A66" s="162">
        <f>COUNTIF($M$2:M66,"W")+COUNTIF($M$2:M66,"T")+COUNTIF($M$2:M66,"C")+COUNTIF($M$2:M66,"P")</f>
        <v>0</v>
      </c>
      <c r="B66" s="172">
        <f>COUNTIF(M61:M66,"W")+COUNTIF(M61:M66,"T")+COUNTIF(M61:M66,"C")+COUNTIF(M61:M66,"P")</f>
        <v>0</v>
      </c>
      <c r="C66" s="172">
        <f>COUNTIF(M61:M66,"W")+COUNTIF(M61:M66,"T")+COUNTIF(M61:M66,"C")+COUNTIF(M61:M66,"P")</f>
        <v>0</v>
      </c>
      <c r="D66" s="172">
        <f t="shared" si="11"/>
        <v>9</v>
      </c>
      <c r="E66" s="172">
        <v>6</v>
      </c>
      <c r="F66" s="172">
        <v>3</v>
      </c>
      <c r="G66" s="172">
        <f t="shared" si="6"/>
        <v>2010</v>
      </c>
      <c r="H66" s="16">
        <f t="shared" si="4"/>
        <v>40243</v>
      </c>
      <c r="I66" s="17"/>
      <c r="J66" s="322"/>
      <c r="K66" s="54"/>
      <c r="L66" s="156">
        <f t="shared" si="12"/>
      </c>
      <c r="M66" s="63"/>
      <c r="N66" s="63" t="str">
        <f t="shared" si="1"/>
        <v>9</v>
      </c>
      <c r="O66" s="63" t="str">
        <f t="shared" si="2"/>
        <v>3</v>
      </c>
      <c r="P66" s="64">
        <f t="shared" si="7"/>
      </c>
      <c r="Q66" s="204">
        <f t="shared" si="13"/>
      </c>
      <c r="R66" s="51"/>
      <c r="S66" s="55"/>
      <c r="T66" s="55"/>
      <c r="U66" s="55"/>
      <c r="V66" s="55"/>
      <c r="W66" s="53">
        <f t="shared" si="3"/>
      </c>
      <c r="X66" s="55">
        <f>IF(INFO!B$10&lt;&gt;"",IF(MONTH(H66)-MONTH(INFO!B$10)&gt;0,YEAR(H66)-YEAR(INFO!B$10),IF(MONTH(H66)-MONTH(INFO!B$10)=0,IF(DAY(H66)-DAY(INFO!B$10)&lt;0,YEAR(H66)-YEAR(INFO!B$10)-1,YEAR(H66)-YEAR(INFO!B$10)),YEAR(H66)-YEAR(INFO!B$10)-1)),"")</f>
      </c>
      <c r="Y66" s="56"/>
      <c r="Z66" s="56">
        <f>IF(INFO!$B$11&lt;&gt;"",IF(INFO!$B$11&lt;&gt;0,IF(Y66&lt;&gt;"",IF(Y66&lt;&gt;0,Y66*100*100/(INFO!$B$11*INFO!$B$11),""),""),""),"")</f>
      </c>
      <c r="AA66" s="362"/>
    </row>
    <row r="67" spans="1:27" ht="13.5" thickBot="1">
      <c r="A67" s="162">
        <f>COUNTIF($M$2:M67,"W")+COUNTIF($M$2:M67,"T")+COUNTIF($M$2:M67,"C")+COUNTIF($M$2:M67,"P")</f>
        <v>0</v>
      </c>
      <c r="B67" s="170">
        <f>COUNTIF(M61:M67,"W")+COUNTIF(M61:M67,"T")+COUNTIF(M61:M67,"C")+COUNTIF(M61:M67,"P")</f>
        <v>0</v>
      </c>
      <c r="C67" s="170">
        <f>COUNTIF(M61:M67,"W")+COUNTIF(M61:M67,"T")+COUNTIF(M61:M67,"C")+COUNTIF(M61:M67,"P")</f>
        <v>0</v>
      </c>
      <c r="D67" s="170">
        <f aca="true" t="shared" si="14" ref="D67:D130">ROUND((H67-H$2)/7,0)</f>
        <v>9</v>
      </c>
      <c r="E67" s="170">
        <v>7</v>
      </c>
      <c r="F67" s="170">
        <v>3</v>
      </c>
      <c r="G67" s="170">
        <f t="shared" si="6"/>
        <v>2010</v>
      </c>
      <c r="H67" s="79">
        <f t="shared" si="4"/>
        <v>40244</v>
      </c>
      <c r="I67" s="80"/>
      <c r="J67" s="323"/>
      <c r="K67" s="68"/>
      <c r="L67" s="157">
        <f t="shared" si="12"/>
      </c>
      <c r="M67" s="65"/>
      <c r="N67" s="65" t="str">
        <f aca="true" t="shared" si="15" ref="N67:N130">M67&amp;D67</f>
        <v>9</v>
      </c>
      <c r="O67" s="65" t="str">
        <f aca="true" t="shared" si="16" ref="O67:O130">M67&amp;F67</f>
        <v>3</v>
      </c>
      <c r="P67" s="66">
        <f t="shared" si="7"/>
      </c>
      <c r="Q67" s="205">
        <f t="shared" si="13"/>
      </c>
      <c r="R67" s="69"/>
      <c r="S67" s="70"/>
      <c r="T67" s="70"/>
      <c r="U67" s="70"/>
      <c r="V67" s="70"/>
      <c r="W67" s="67">
        <f aca="true" t="shared" si="17" ref="W67:W130">IF(X67&lt;&gt;"",IF(U67&gt;0,IF(L67="","",(L67/U67)*(220/(220-X67))*100),""),"")</f>
      </c>
      <c r="X67" s="70">
        <f>IF(INFO!B$10&lt;&gt;"",IF(MONTH(H67)-MONTH(INFO!B$10)&gt;0,YEAR(H67)-YEAR(INFO!B$10),IF(MONTH(H67)-MONTH(INFO!B$10)=0,IF(DAY(H67)-DAY(INFO!B$10)&lt;0,YEAR(H67)-YEAR(INFO!B$10)-1,YEAR(H67)-YEAR(INFO!B$10)),YEAR(H67)-YEAR(INFO!B$10)-1)),"")</f>
      </c>
      <c r="Y67" s="71"/>
      <c r="Z67" s="71">
        <f>IF(INFO!$B$11&lt;&gt;"",IF(INFO!$B$11&lt;&gt;0,IF(Y67&lt;&gt;"",IF(Y67&lt;&gt;0,Y67*100*100/(INFO!$B$11*INFO!$B$11),""),""),""),"")</f>
      </c>
      <c r="AA67" s="363"/>
    </row>
    <row r="68" spans="1:27" ht="12.75">
      <c r="A68" s="162">
        <f>COUNTIF($M$2:M68,"W")+COUNTIF($M$2:M68,"T")+COUNTIF($M$2:M68,"C")+COUNTIF($M$2:M68,"P")</f>
        <v>0</v>
      </c>
      <c r="B68" s="171">
        <f>COUNTIF(M61:M68,"W")+COUNTIF(M61:M68,"T")+COUNTIF(M61:M68,"C")+COUNTIF(M61:M68,"P")</f>
        <v>0</v>
      </c>
      <c r="C68" s="171">
        <f>COUNTIF(M68:M68,"W")+COUNTIF(M68:M68,"T")+COUNTIF(M68:M68,"C")+COUNTIF(M68:M68,"P")</f>
        <v>0</v>
      </c>
      <c r="D68" s="171">
        <f>D61+1</f>
        <v>10</v>
      </c>
      <c r="E68" s="171">
        <v>8</v>
      </c>
      <c r="F68" s="171">
        <v>3</v>
      </c>
      <c r="G68" s="171">
        <f t="shared" si="6"/>
        <v>2010</v>
      </c>
      <c r="H68" s="81">
        <f aca="true" t="shared" si="18" ref="H68:H131">DATEVALUE(E68&amp;"/"&amp;F68&amp;"/"&amp;G68)</f>
        <v>40245</v>
      </c>
      <c r="I68" s="82"/>
      <c r="J68" s="320"/>
      <c r="K68" s="8"/>
      <c r="L68" s="155">
        <f aca="true" t="shared" si="19" ref="L68:L131">IF(J68&lt;&gt;"",IF(J68=0,IF(K68=0,"","km's ?"),IF(K68&lt;&gt;"",IF(K68=0,"tijd ?",J68/(K68*24)),"")),"")</f>
      </c>
      <c r="M68" s="10"/>
      <c r="N68" s="10" t="str">
        <f t="shared" si="15"/>
        <v>10</v>
      </c>
      <c r="O68" s="10" t="str">
        <f t="shared" si="16"/>
        <v>3</v>
      </c>
      <c r="P68" s="14">
        <f t="shared" si="7"/>
      </c>
      <c r="Q68" s="203">
        <f t="shared" si="13"/>
      </c>
      <c r="R68" s="41"/>
      <c r="S68" s="42"/>
      <c r="T68" s="42"/>
      <c r="U68" s="42"/>
      <c r="V68" s="42"/>
      <c r="W68" s="50">
        <f t="shared" si="17"/>
      </c>
      <c r="X68" s="42">
        <f>IF(INFO!B$10&lt;&gt;"",IF(MONTH(H68)-MONTH(INFO!B$10)&gt;0,YEAR(H68)-YEAR(INFO!B$10),IF(MONTH(H68)-MONTH(INFO!B$10)=0,IF(DAY(H68)-DAY(INFO!B$10)&lt;0,YEAR(H68)-YEAR(INFO!B$10)-1,YEAR(H68)-YEAR(INFO!B$10)),YEAR(H68)-YEAR(INFO!B$10)-1)),"")</f>
      </c>
      <c r="Y68" s="43"/>
      <c r="Z68" s="43">
        <f>IF(INFO!$B$11&lt;&gt;"",IF(INFO!$B$11&lt;&gt;0,IF(Y68&lt;&gt;"",IF(Y68&lt;&gt;0,Y68*100*100/(INFO!$B$11*INFO!$B$11),""),""),""),"")</f>
      </c>
      <c r="AA68" s="361"/>
    </row>
    <row r="69" spans="1:27" ht="12.75">
      <c r="A69" s="162">
        <f>COUNTIF($M$2:M69,"W")+COUNTIF($M$2:M69,"T")+COUNTIF($M$2:M69,"C")+COUNTIF($M$2:M69,"P")</f>
        <v>0</v>
      </c>
      <c r="B69" s="172">
        <f>COUNTIF(M61:M69,"W")+COUNTIF(M61:M69,"T")+COUNTIF(M61:M69,"C")+COUNTIF(M61:M69,"P")</f>
        <v>0</v>
      </c>
      <c r="C69" s="172">
        <f>COUNTIF(M68:M69,"W")+COUNTIF(M68:M69,"T")+COUNTIF(M68:M69,"C")+COUNTIF(M68:M69,"P")</f>
        <v>0</v>
      </c>
      <c r="D69" s="172">
        <f t="shared" si="14"/>
        <v>10</v>
      </c>
      <c r="E69" s="172">
        <v>9</v>
      </c>
      <c r="F69" s="172">
        <v>3</v>
      </c>
      <c r="G69" s="172">
        <f t="shared" si="6"/>
        <v>2010</v>
      </c>
      <c r="H69" s="16">
        <f t="shared" si="18"/>
        <v>40246</v>
      </c>
      <c r="I69" s="17"/>
      <c r="J69" s="320"/>
      <c r="K69" s="8"/>
      <c r="L69" s="155">
        <f t="shared" si="19"/>
      </c>
      <c r="M69" s="354"/>
      <c r="N69" s="354" t="str">
        <f t="shared" si="15"/>
        <v>10</v>
      </c>
      <c r="O69" s="354" t="str">
        <f t="shared" si="16"/>
        <v>3</v>
      </c>
      <c r="P69" s="14">
        <f t="shared" si="7"/>
      </c>
      <c r="Q69" s="202">
        <f t="shared" si="13"/>
      </c>
      <c r="R69" s="10"/>
      <c r="S69" s="11"/>
      <c r="T69" s="11"/>
      <c r="U69" s="11"/>
      <c r="V69" s="11"/>
      <c r="W69" s="9">
        <f t="shared" si="17"/>
      </c>
      <c r="X69" s="11">
        <f>IF(INFO!B$10&lt;&gt;"",IF(MONTH(H69)-MONTH(INFO!B$10)&gt;0,YEAR(H69)-YEAR(INFO!B$10),IF(MONTH(H69)-MONTH(INFO!B$10)=0,IF(DAY(H69)-DAY(INFO!B$10)&lt;0,YEAR(H69)-YEAR(INFO!B$10)-1,YEAR(H69)-YEAR(INFO!B$10)),YEAR(H69)-YEAR(INFO!B$10)-1)),"")</f>
      </c>
      <c r="Y69" s="12"/>
      <c r="Z69" s="12">
        <f>IF(INFO!$B$11&lt;&gt;"",IF(INFO!$B$11&lt;&gt;0,IF(Y69&lt;&gt;"",IF(Y69&lt;&gt;0,Y69*100*100/(INFO!$B$11*INFO!$B$11),""),""),""),"")</f>
      </c>
      <c r="AA69" s="360"/>
    </row>
    <row r="70" spans="1:27" ht="12.75">
      <c r="A70" s="162">
        <f>COUNTIF($M$2:M70,"W")+COUNTIF($M$2:M70,"T")+COUNTIF($M$2:M70,"C")+COUNTIF($M$2:M70,"P")</f>
        <v>0</v>
      </c>
      <c r="B70" s="172">
        <f>COUNTIF(M61:M70,"W")+COUNTIF(M61:M70,"T")+COUNTIF(M61:M70,"C")+COUNTIF(M61:M70,"P")</f>
        <v>0</v>
      </c>
      <c r="C70" s="172">
        <f>COUNTIF(M68:M70,"W")+COUNTIF(M68:M70,"T")+COUNTIF(M68:M70,"C")+COUNTIF(M68:M70,"P")</f>
        <v>0</v>
      </c>
      <c r="D70" s="172">
        <f t="shared" si="14"/>
        <v>10</v>
      </c>
      <c r="E70" s="172">
        <v>10</v>
      </c>
      <c r="F70" s="172">
        <v>3</v>
      </c>
      <c r="G70" s="172">
        <f aca="true" t="shared" si="20" ref="G70:G133">G69</f>
        <v>2010</v>
      </c>
      <c r="H70" s="16">
        <f t="shared" si="18"/>
        <v>40247</v>
      </c>
      <c r="I70" s="17"/>
      <c r="J70" s="320"/>
      <c r="K70" s="8"/>
      <c r="L70" s="155">
        <f t="shared" si="19"/>
      </c>
      <c r="M70" s="354"/>
      <c r="N70" s="354" t="str">
        <f t="shared" si="15"/>
        <v>10</v>
      </c>
      <c r="O70" s="354" t="str">
        <f t="shared" si="16"/>
        <v>3</v>
      </c>
      <c r="P70" s="14">
        <f aca="true" t="shared" si="21" ref="P70:P133">IF(M70="R","rustdag",IF(M70="H","hometrainer",""))</f>
      </c>
      <c r="Q70" s="202">
        <f aca="true" t="shared" si="22" ref="Q70:Q131">IF(J70&lt;&gt;"",IF(J70=0,"",IF(K70=0,"",K70/J70)),"")</f>
      </c>
      <c r="R70" s="10"/>
      <c r="S70" s="11"/>
      <c r="T70" s="11"/>
      <c r="U70" s="11"/>
      <c r="V70" s="11"/>
      <c r="W70" s="9">
        <f t="shared" si="17"/>
      </c>
      <c r="X70" s="11">
        <f>IF(INFO!B$10&lt;&gt;"",IF(MONTH(H70)-MONTH(INFO!B$10)&gt;0,YEAR(H70)-YEAR(INFO!B$10),IF(MONTH(H70)-MONTH(INFO!B$10)=0,IF(DAY(H70)-DAY(INFO!B$10)&lt;0,YEAR(H70)-YEAR(INFO!B$10)-1,YEAR(H70)-YEAR(INFO!B$10)),YEAR(H70)-YEAR(INFO!B$10)-1)),"")</f>
      </c>
      <c r="Y70" s="12"/>
      <c r="Z70" s="12">
        <f>IF(INFO!$B$11&lt;&gt;"",IF(INFO!$B$11&lt;&gt;0,IF(Y70&lt;&gt;"",IF(Y70&lt;&gt;0,Y70*100*100/(INFO!$B$11*INFO!$B$11),""),""),""),"")</f>
      </c>
      <c r="AA70" s="360"/>
    </row>
    <row r="71" spans="1:27" ht="12.75">
      <c r="A71" s="162">
        <f>COUNTIF($M$2:M71,"W")+COUNTIF($M$2:M71,"T")+COUNTIF($M$2:M71,"C")+COUNTIF($M$2:M71,"P")</f>
        <v>0</v>
      </c>
      <c r="B71" s="172">
        <f>COUNTIF(M61:M71,"W")+COUNTIF(M61:M71,"T")+COUNTIF(M61:M71,"C")+COUNTIF(M61:M71,"P")</f>
        <v>0</v>
      </c>
      <c r="C71" s="172">
        <f>COUNTIF(M68:M71,"W")+COUNTIF(M68:M71,"T")+COUNTIF(M68:M71,"C")+COUNTIF(M68:M71,"P")</f>
        <v>0</v>
      </c>
      <c r="D71" s="172">
        <f t="shared" si="14"/>
        <v>10</v>
      </c>
      <c r="E71" s="172">
        <v>11</v>
      </c>
      <c r="F71" s="172">
        <v>3</v>
      </c>
      <c r="G71" s="172">
        <f t="shared" si="20"/>
        <v>2010</v>
      </c>
      <c r="H71" s="16">
        <f t="shared" si="18"/>
        <v>40248</v>
      </c>
      <c r="I71" s="17"/>
      <c r="J71" s="320"/>
      <c r="K71" s="8"/>
      <c r="L71" s="155">
        <f t="shared" si="19"/>
      </c>
      <c r="M71" s="10"/>
      <c r="N71" s="10" t="str">
        <f t="shared" si="15"/>
        <v>10</v>
      </c>
      <c r="O71" s="10" t="str">
        <f t="shared" si="16"/>
        <v>3</v>
      </c>
      <c r="P71" s="14">
        <f t="shared" si="21"/>
      </c>
      <c r="Q71" s="202">
        <f t="shared" si="22"/>
      </c>
      <c r="R71" s="10"/>
      <c r="S71" s="11"/>
      <c r="T71" s="11"/>
      <c r="U71" s="11"/>
      <c r="V71" s="11"/>
      <c r="W71" s="9">
        <f t="shared" si="17"/>
      </c>
      <c r="X71" s="11">
        <f>IF(INFO!B$10&lt;&gt;"",IF(MONTH(H71)-MONTH(INFO!B$10)&gt;0,YEAR(H71)-YEAR(INFO!B$10),IF(MONTH(H71)-MONTH(INFO!B$10)=0,IF(DAY(H71)-DAY(INFO!B$10)&lt;0,YEAR(H71)-YEAR(INFO!B$10)-1,YEAR(H71)-YEAR(INFO!B$10)),YEAR(H71)-YEAR(INFO!B$10)-1)),"")</f>
      </c>
      <c r="Y71" s="12"/>
      <c r="Z71" s="12">
        <f>IF(INFO!$B$11&lt;&gt;"",IF(INFO!$B$11&lt;&gt;0,IF(Y71&lt;&gt;"",IF(Y71&lt;&gt;0,Y71*100*100/(INFO!$B$11*INFO!$B$11),""),""),""),"")</f>
      </c>
      <c r="AA71" s="360"/>
    </row>
    <row r="72" spans="1:27" ht="12.75">
      <c r="A72" s="162">
        <f>COUNTIF($M$2:M72,"W")+COUNTIF($M$2:M72,"T")+COUNTIF($M$2:M72,"C")+COUNTIF($M$2:M72,"P")</f>
        <v>0</v>
      </c>
      <c r="B72" s="172">
        <f>COUNTIF(M61:M72,"W")+COUNTIF(M61:M72,"T")+COUNTIF(M61:M72,"C")+COUNTIF(M61:M72,"P")</f>
        <v>0</v>
      </c>
      <c r="C72" s="172">
        <f>COUNTIF(M68:M72,"W")+COUNTIF(M68:M72,"T")+COUNTIF(M68:M72,"C")+COUNTIF(M68:M72,"P")</f>
        <v>0</v>
      </c>
      <c r="D72" s="172">
        <f t="shared" si="14"/>
        <v>10</v>
      </c>
      <c r="E72" s="172">
        <v>12</v>
      </c>
      <c r="F72" s="172">
        <v>3</v>
      </c>
      <c r="G72" s="172">
        <f t="shared" si="20"/>
        <v>2010</v>
      </c>
      <c r="H72" s="16">
        <f t="shared" si="18"/>
        <v>40249</v>
      </c>
      <c r="I72" s="17"/>
      <c r="J72" s="320"/>
      <c r="K72" s="8"/>
      <c r="L72" s="155">
        <f t="shared" si="19"/>
      </c>
      <c r="M72" s="354"/>
      <c r="N72" s="354" t="str">
        <f t="shared" si="15"/>
        <v>10</v>
      </c>
      <c r="O72" s="354" t="str">
        <f t="shared" si="16"/>
        <v>3</v>
      </c>
      <c r="P72" s="14">
        <f t="shared" si="21"/>
      </c>
      <c r="Q72" s="202">
        <f t="shared" si="22"/>
      </c>
      <c r="R72" s="10"/>
      <c r="S72" s="11"/>
      <c r="T72" s="11"/>
      <c r="U72" s="11"/>
      <c r="V72" s="11"/>
      <c r="W72" s="9">
        <f t="shared" si="17"/>
      </c>
      <c r="X72" s="11">
        <f>IF(INFO!B$10&lt;&gt;"",IF(MONTH(H72)-MONTH(INFO!B$10)&gt;0,YEAR(H72)-YEAR(INFO!B$10),IF(MONTH(H72)-MONTH(INFO!B$10)=0,IF(DAY(H72)-DAY(INFO!B$10)&lt;0,YEAR(H72)-YEAR(INFO!B$10)-1,YEAR(H72)-YEAR(INFO!B$10)),YEAR(H72)-YEAR(INFO!B$10)-1)),"")</f>
      </c>
      <c r="Y72" s="12"/>
      <c r="Z72" s="12">
        <f>IF(INFO!$B$11&lt;&gt;"",IF(INFO!$B$11&lt;&gt;0,IF(Y72&lt;&gt;"",IF(Y72&lt;&gt;0,Y72*100*100/(INFO!$B$11*INFO!$B$11),""),""),""),"")</f>
      </c>
      <c r="AA72" s="360"/>
    </row>
    <row r="73" spans="1:27" ht="12.75">
      <c r="A73" s="162">
        <f>COUNTIF($M$2:M73,"W")+COUNTIF($M$2:M73,"T")+COUNTIF($M$2:M73,"C")+COUNTIF($M$2:M73,"P")</f>
        <v>0</v>
      </c>
      <c r="B73" s="172">
        <f>COUNTIF(M61:M73,"W")+COUNTIF(M61:M73,"T")+COUNTIF(M61:M73,"C")+COUNTIF(M61:M73,"P")</f>
        <v>0</v>
      </c>
      <c r="C73" s="172">
        <f>COUNTIF(M68:M73,"W")+COUNTIF(M68:M73,"T")+COUNTIF(M68:M73,"C")+COUNTIF(M68:M73,"P")</f>
        <v>0</v>
      </c>
      <c r="D73" s="172">
        <f t="shared" si="14"/>
        <v>10</v>
      </c>
      <c r="E73" s="172">
        <v>13</v>
      </c>
      <c r="F73" s="172">
        <v>3</v>
      </c>
      <c r="G73" s="172">
        <f t="shared" si="20"/>
        <v>2010</v>
      </c>
      <c r="H73" s="16">
        <f t="shared" si="18"/>
        <v>40250</v>
      </c>
      <c r="I73" s="17"/>
      <c r="J73" s="322"/>
      <c r="K73" s="54"/>
      <c r="L73" s="156">
        <f t="shared" si="19"/>
      </c>
      <c r="M73" s="63"/>
      <c r="N73" s="63" t="str">
        <f t="shared" si="15"/>
        <v>10</v>
      </c>
      <c r="O73" s="63" t="str">
        <f t="shared" si="16"/>
        <v>3</v>
      </c>
      <c r="P73" s="64">
        <f t="shared" si="21"/>
      </c>
      <c r="Q73" s="204">
        <f t="shared" si="22"/>
      </c>
      <c r="R73" s="51"/>
      <c r="S73" s="55"/>
      <c r="T73" s="55"/>
      <c r="U73" s="55"/>
      <c r="V73" s="55"/>
      <c r="W73" s="53">
        <f t="shared" si="17"/>
      </c>
      <c r="X73" s="55">
        <f>IF(INFO!B$10&lt;&gt;"",IF(MONTH(H73)-MONTH(INFO!B$10)&gt;0,YEAR(H73)-YEAR(INFO!B$10),IF(MONTH(H73)-MONTH(INFO!B$10)=0,IF(DAY(H73)-DAY(INFO!B$10)&lt;0,YEAR(H73)-YEAR(INFO!B$10)-1,YEAR(H73)-YEAR(INFO!B$10)),YEAR(H73)-YEAR(INFO!B$10)-1)),"")</f>
      </c>
      <c r="Y73" s="56"/>
      <c r="Z73" s="56">
        <f>IF(INFO!$B$11&lt;&gt;"",IF(INFO!$B$11&lt;&gt;0,IF(Y73&lt;&gt;"",IF(Y73&lt;&gt;0,Y73*100*100/(INFO!$B$11*INFO!$B$11),""),""),""),"")</f>
      </c>
      <c r="AA73" s="362"/>
    </row>
    <row r="74" spans="1:27" ht="13.5" thickBot="1">
      <c r="A74" s="162">
        <f>COUNTIF($M$2:M74,"W")+COUNTIF($M$2:M74,"T")+COUNTIF($M$2:M74,"C")+COUNTIF($M$2:M74,"P")</f>
        <v>0</v>
      </c>
      <c r="B74" s="170">
        <f>COUNTIF(M61:M74,"W")+COUNTIF(M61:M74,"T")+COUNTIF(M61:M74,"C")+COUNTIF(M61:M74,"P")</f>
        <v>0</v>
      </c>
      <c r="C74" s="170">
        <f>COUNTIF(M68:M74,"W")+COUNTIF(M68:M74,"T")+COUNTIF(M68:M74,"C")+COUNTIF(M68:M74,"P")</f>
        <v>0</v>
      </c>
      <c r="D74" s="170">
        <f t="shared" si="14"/>
        <v>10</v>
      </c>
      <c r="E74" s="170">
        <v>14</v>
      </c>
      <c r="F74" s="170">
        <v>3</v>
      </c>
      <c r="G74" s="170">
        <f t="shared" si="20"/>
        <v>2010</v>
      </c>
      <c r="H74" s="79">
        <f t="shared" si="18"/>
        <v>40251</v>
      </c>
      <c r="I74" s="80"/>
      <c r="J74" s="323"/>
      <c r="K74" s="68"/>
      <c r="L74" s="157">
        <f t="shared" si="19"/>
      </c>
      <c r="M74" s="65"/>
      <c r="N74" s="65" t="str">
        <f t="shared" si="15"/>
        <v>10</v>
      </c>
      <c r="O74" s="65" t="str">
        <f t="shared" si="16"/>
        <v>3</v>
      </c>
      <c r="P74" s="66">
        <f t="shared" si="21"/>
      </c>
      <c r="Q74" s="205">
        <f t="shared" si="22"/>
      </c>
      <c r="R74" s="69"/>
      <c r="S74" s="70"/>
      <c r="T74" s="70"/>
      <c r="U74" s="70"/>
      <c r="V74" s="70"/>
      <c r="W74" s="67">
        <f t="shared" si="17"/>
      </c>
      <c r="X74" s="70">
        <f>IF(INFO!B$10&lt;&gt;"",IF(MONTH(H74)-MONTH(INFO!B$10)&gt;0,YEAR(H74)-YEAR(INFO!B$10),IF(MONTH(H74)-MONTH(INFO!B$10)=0,IF(DAY(H74)-DAY(INFO!B$10)&lt;0,YEAR(H74)-YEAR(INFO!B$10)-1,YEAR(H74)-YEAR(INFO!B$10)),YEAR(H74)-YEAR(INFO!B$10)-1)),"")</f>
      </c>
      <c r="Y74" s="71"/>
      <c r="Z74" s="71">
        <f>IF(INFO!$B$11&lt;&gt;"",IF(INFO!$B$11&lt;&gt;0,IF(Y74&lt;&gt;"",IF(Y74&lt;&gt;0,Y74*100*100/(INFO!$B$11*INFO!$B$11),""),""),""),"")</f>
      </c>
      <c r="AA74" s="363"/>
    </row>
    <row r="75" spans="1:27" ht="12.75">
      <c r="A75" s="162">
        <f>COUNTIF($M$2:M75,"W")+COUNTIF($M$2:M75,"T")+COUNTIF($M$2:M75,"C")+COUNTIF($M$2:M75,"P")</f>
        <v>0</v>
      </c>
      <c r="B75" s="171">
        <f>COUNTIF(M61:M75,"W")+COUNTIF(M61:M75,"T")+COUNTIF(M61:M75,"C")+COUNTIF(M61:M75,"P")</f>
        <v>0</v>
      </c>
      <c r="C75" s="171">
        <f>COUNTIF(M75:M75,"W")+COUNTIF(M75:M75,"T")+COUNTIF(M75:M75,"C")+COUNTIF(M75:M75,"P")</f>
        <v>0</v>
      </c>
      <c r="D75" s="171">
        <f>D68+1</f>
        <v>11</v>
      </c>
      <c r="E75" s="171">
        <v>15</v>
      </c>
      <c r="F75" s="171">
        <v>3</v>
      </c>
      <c r="G75" s="171">
        <f t="shared" si="20"/>
        <v>2010</v>
      </c>
      <c r="H75" s="81">
        <f t="shared" si="18"/>
        <v>40252</v>
      </c>
      <c r="I75" s="82"/>
      <c r="J75" s="320"/>
      <c r="K75" s="8"/>
      <c r="L75" s="155">
        <f t="shared" si="19"/>
      </c>
      <c r="M75" s="10"/>
      <c r="N75" s="10" t="str">
        <f t="shared" si="15"/>
        <v>11</v>
      </c>
      <c r="O75" s="10" t="str">
        <f t="shared" si="16"/>
        <v>3</v>
      </c>
      <c r="P75" s="14">
        <f t="shared" si="21"/>
      </c>
      <c r="Q75" s="203">
        <f t="shared" si="22"/>
      </c>
      <c r="R75" s="41"/>
      <c r="S75" s="42"/>
      <c r="T75" s="42"/>
      <c r="U75" s="42"/>
      <c r="V75" s="42"/>
      <c r="W75" s="50">
        <f t="shared" si="17"/>
      </c>
      <c r="X75" s="42">
        <f>IF(INFO!B$10&lt;&gt;"",IF(MONTH(H75)-MONTH(INFO!B$10)&gt;0,YEAR(H75)-YEAR(INFO!B$10),IF(MONTH(H75)-MONTH(INFO!B$10)=0,IF(DAY(H75)-DAY(INFO!B$10)&lt;0,YEAR(H75)-YEAR(INFO!B$10)-1,YEAR(H75)-YEAR(INFO!B$10)),YEAR(H75)-YEAR(INFO!B$10)-1)),"")</f>
      </c>
      <c r="Y75" s="43"/>
      <c r="Z75" s="43">
        <f>IF(INFO!$B$11&lt;&gt;"",IF(INFO!$B$11&lt;&gt;0,IF(Y75&lt;&gt;"",IF(Y75&lt;&gt;0,Y75*100*100/(INFO!$B$11*INFO!$B$11),""),""),""),"")</f>
      </c>
      <c r="AA75" s="361"/>
    </row>
    <row r="76" spans="1:27" ht="12.75">
      <c r="A76" s="162">
        <f>COUNTIF($M$2:M76,"W")+COUNTIF($M$2:M76,"T")+COUNTIF($M$2:M76,"C")+COUNTIF($M$2:M76,"P")</f>
        <v>0</v>
      </c>
      <c r="B76" s="172">
        <f>COUNTIF(M61:M76,"W")+COUNTIF(M61:M76,"T")+COUNTIF(M61:M76,"C")+COUNTIF(M61:M76,"P")</f>
        <v>0</v>
      </c>
      <c r="C76" s="172">
        <f>COUNTIF(M75:M76,"W")+COUNTIF(M75:M76,"T")+COUNTIF(M75:M76,"C")+COUNTIF(M75:M76,"P")</f>
        <v>0</v>
      </c>
      <c r="D76" s="172">
        <f t="shared" si="14"/>
        <v>11</v>
      </c>
      <c r="E76" s="172">
        <v>16</v>
      </c>
      <c r="F76" s="172">
        <v>3</v>
      </c>
      <c r="G76" s="172">
        <f t="shared" si="20"/>
        <v>2010</v>
      </c>
      <c r="H76" s="16">
        <f t="shared" si="18"/>
        <v>40253</v>
      </c>
      <c r="I76" s="17"/>
      <c r="J76" s="320"/>
      <c r="K76" s="8"/>
      <c r="L76" s="155">
        <f t="shared" si="19"/>
      </c>
      <c r="M76" s="354"/>
      <c r="N76" s="354" t="str">
        <f t="shared" si="15"/>
        <v>11</v>
      </c>
      <c r="O76" s="354" t="str">
        <f t="shared" si="16"/>
        <v>3</v>
      </c>
      <c r="P76" s="14">
        <f t="shared" si="21"/>
      </c>
      <c r="Q76" s="202">
        <f t="shared" si="22"/>
      </c>
      <c r="R76" s="10"/>
      <c r="S76" s="11"/>
      <c r="T76" s="11"/>
      <c r="U76" s="11"/>
      <c r="V76" s="11"/>
      <c r="W76" s="9">
        <f t="shared" si="17"/>
      </c>
      <c r="X76" s="11">
        <f>IF(INFO!B$10&lt;&gt;"",IF(MONTH(H76)-MONTH(INFO!B$10)&gt;0,YEAR(H76)-YEAR(INFO!B$10),IF(MONTH(H76)-MONTH(INFO!B$10)=0,IF(DAY(H76)-DAY(INFO!B$10)&lt;0,YEAR(H76)-YEAR(INFO!B$10)-1,YEAR(H76)-YEAR(INFO!B$10)),YEAR(H76)-YEAR(INFO!B$10)-1)),"")</f>
      </c>
      <c r="Y76" s="12"/>
      <c r="Z76" s="12">
        <f>IF(INFO!$B$11&lt;&gt;"",IF(INFO!$B$11&lt;&gt;0,IF(Y76&lt;&gt;"",IF(Y76&lt;&gt;0,Y76*100*100/(INFO!$B$11*INFO!$B$11),""),""),""),"")</f>
      </c>
      <c r="AA76" s="360"/>
    </row>
    <row r="77" spans="1:27" ht="12.75">
      <c r="A77" s="162">
        <f>COUNTIF($M$2:M77,"W")+COUNTIF($M$2:M77,"T")+COUNTIF($M$2:M77,"C")+COUNTIF($M$2:M77,"P")</f>
        <v>0</v>
      </c>
      <c r="B77" s="172">
        <f>COUNTIF(M61:M77,"W")+COUNTIF(M61:M77,"T")+COUNTIF(M61:M77,"C")+COUNTIF(M61:M77,"P")</f>
        <v>0</v>
      </c>
      <c r="C77" s="172">
        <f>COUNTIF(M75:M77,"W")+COUNTIF(M75:M77,"T")+COUNTIF(M75:M77,"C")+COUNTIF(M75:M77,"P")</f>
        <v>0</v>
      </c>
      <c r="D77" s="172">
        <f t="shared" si="14"/>
        <v>11</v>
      </c>
      <c r="E77" s="172">
        <v>17</v>
      </c>
      <c r="F77" s="172">
        <v>3</v>
      </c>
      <c r="G77" s="172">
        <f t="shared" si="20"/>
        <v>2010</v>
      </c>
      <c r="H77" s="16">
        <f t="shared" si="18"/>
        <v>40254</v>
      </c>
      <c r="I77" s="17"/>
      <c r="J77" s="320"/>
      <c r="K77" s="8"/>
      <c r="L77" s="155">
        <f t="shared" si="19"/>
      </c>
      <c r="M77" s="354"/>
      <c r="N77" s="354" t="str">
        <f t="shared" si="15"/>
        <v>11</v>
      </c>
      <c r="O77" s="354" t="str">
        <f t="shared" si="16"/>
        <v>3</v>
      </c>
      <c r="P77" s="14">
        <f t="shared" si="21"/>
      </c>
      <c r="Q77" s="202">
        <f t="shared" si="22"/>
      </c>
      <c r="R77" s="10"/>
      <c r="S77" s="11"/>
      <c r="T77" s="11"/>
      <c r="U77" s="11"/>
      <c r="V77" s="11"/>
      <c r="W77" s="9">
        <f t="shared" si="17"/>
      </c>
      <c r="X77" s="11">
        <f>IF(INFO!B$10&lt;&gt;"",IF(MONTH(H77)-MONTH(INFO!B$10)&gt;0,YEAR(H77)-YEAR(INFO!B$10),IF(MONTH(H77)-MONTH(INFO!B$10)=0,IF(DAY(H77)-DAY(INFO!B$10)&lt;0,YEAR(H77)-YEAR(INFO!B$10)-1,YEAR(H77)-YEAR(INFO!B$10)),YEAR(H77)-YEAR(INFO!B$10)-1)),"")</f>
      </c>
      <c r="Y77" s="12"/>
      <c r="Z77" s="12">
        <f>IF(INFO!$B$11&lt;&gt;"",IF(INFO!$B$11&lt;&gt;0,IF(Y77&lt;&gt;"",IF(Y77&lt;&gt;0,Y77*100*100/(INFO!$B$11*INFO!$B$11),""),""),""),"")</f>
      </c>
      <c r="AA77" s="360"/>
    </row>
    <row r="78" spans="1:27" ht="12.75">
      <c r="A78" s="162">
        <f>COUNTIF($M$2:M78,"W")+COUNTIF($M$2:M78,"T")+COUNTIF($M$2:M78,"C")+COUNTIF($M$2:M78,"P")</f>
        <v>0</v>
      </c>
      <c r="B78" s="172">
        <f>COUNTIF(M61:M78,"W")+COUNTIF(M61:M78,"T")+COUNTIF(M61:M78,"C")+COUNTIF(M61:M78,"P")</f>
        <v>0</v>
      </c>
      <c r="C78" s="172">
        <f>COUNTIF(M75:M78,"W")+COUNTIF(M75:M78,"T")+COUNTIF(M75:M78,"C")+COUNTIF(M75:M78,"P")</f>
        <v>0</v>
      </c>
      <c r="D78" s="172">
        <f t="shared" si="14"/>
        <v>11</v>
      </c>
      <c r="E78" s="172">
        <v>18</v>
      </c>
      <c r="F78" s="172">
        <v>3</v>
      </c>
      <c r="G78" s="172">
        <f t="shared" si="20"/>
        <v>2010</v>
      </c>
      <c r="H78" s="16">
        <f t="shared" si="18"/>
        <v>40255</v>
      </c>
      <c r="I78" s="17"/>
      <c r="J78" s="320"/>
      <c r="K78" s="8"/>
      <c r="L78" s="155">
        <f t="shared" si="19"/>
      </c>
      <c r="M78" s="10"/>
      <c r="N78" s="10" t="str">
        <f t="shared" si="15"/>
        <v>11</v>
      </c>
      <c r="O78" s="10" t="str">
        <f t="shared" si="16"/>
        <v>3</v>
      </c>
      <c r="P78" s="14">
        <f t="shared" si="21"/>
      </c>
      <c r="Q78" s="202">
        <f t="shared" si="22"/>
      </c>
      <c r="R78" s="10"/>
      <c r="S78" s="11"/>
      <c r="T78" s="11"/>
      <c r="U78" s="11"/>
      <c r="V78" s="11"/>
      <c r="W78" s="9">
        <f t="shared" si="17"/>
      </c>
      <c r="X78" s="11">
        <f>IF(INFO!B$10&lt;&gt;"",IF(MONTH(H78)-MONTH(INFO!B$10)&gt;0,YEAR(H78)-YEAR(INFO!B$10),IF(MONTH(H78)-MONTH(INFO!B$10)=0,IF(DAY(H78)-DAY(INFO!B$10)&lt;0,YEAR(H78)-YEAR(INFO!B$10)-1,YEAR(H78)-YEAR(INFO!B$10)),YEAR(H78)-YEAR(INFO!B$10)-1)),"")</f>
      </c>
      <c r="Y78" s="12"/>
      <c r="Z78" s="12">
        <f>IF(INFO!$B$11&lt;&gt;"",IF(INFO!$B$11&lt;&gt;0,IF(Y78&lt;&gt;"",IF(Y78&lt;&gt;0,Y78*100*100/(INFO!$B$11*INFO!$B$11),""),""),""),"")</f>
      </c>
      <c r="AA78" s="360"/>
    </row>
    <row r="79" spans="1:27" ht="12.75">
      <c r="A79" s="162">
        <f>COUNTIF($M$2:M79,"W")+COUNTIF($M$2:M79,"T")+COUNTIF($M$2:M79,"C")+COUNTIF($M$2:M79,"P")</f>
        <v>0</v>
      </c>
      <c r="B79" s="172">
        <f>COUNTIF(M61:M79,"W")+COUNTIF(M61:M79,"T")+COUNTIF(M61:M79,"C")+COUNTIF(M61:M79,"P")</f>
        <v>0</v>
      </c>
      <c r="C79" s="172">
        <f>COUNTIF(M75:M79,"W")+COUNTIF(M75:M79,"T")+COUNTIF(M75:M79,"C")+COUNTIF(M75:M79,"P")</f>
        <v>0</v>
      </c>
      <c r="D79" s="172">
        <f t="shared" si="14"/>
        <v>11</v>
      </c>
      <c r="E79" s="172">
        <v>19</v>
      </c>
      <c r="F79" s="172">
        <v>3</v>
      </c>
      <c r="G79" s="172">
        <f t="shared" si="20"/>
        <v>2010</v>
      </c>
      <c r="H79" s="16">
        <f t="shared" si="18"/>
        <v>40256</v>
      </c>
      <c r="I79" s="17"/>
      <c r="J79" s="320"/>
      <c r="K79" s="8"/>
      <c r="L79" s="155">
        <f t="shared" si="19"/>
      </c>
      <c r="M79" s="354"/>
      <c r="N79" s="354" t="str">
        <f t="shared" si="15"/>
        <v>11</v>
      </c>
      <c r="O79" s="354" t="str">
        <f t="shared" si="16"/>
        <v>3</v>
      </c>
      <c r="P79" s="14">
        <f t="shared" si="21"/>
      </c>
      <c r="Q79" s="202">
        <f t="shared" si="22"/>
      </c>
      <c r="R79" s="10"/>
      <c r="S79" s="11"/>
      <c r="T79" s="11"/>
      <c r="U79" s="11"/>
      <c r="V79" s="11"/>
      <c r="W79" s="9">
        <f t="shared" si="17"/>
      </c>
      <c r="X79" s="11">
        <f>IF(INFO!B$10&lt;&gt;"",IF(MONTH(H79)-MONTH(INFO!B$10)&gt;0,YEAR(H79)-YEAR(INFO!B$10),IF(MONTH(H79)-MONTH(INFO!B$10)=0,IF(DAY(H79)-DAY(INFO!B$10)&lt;0,YEAR(H79)-YEAR(INFO!B$10)-1,YEAR(H79)-YEAR(INFO!B$10)),YEAR(H79)-YEAR(INFO!B$10)-1)),"")</f>
      </c>
      <c r="Y79" s="12"/>
      <c r="Z79" s="12">
        <f>IF(INFO!$B$11&lt;&gt;"",IF(INFO!$B$11&lt;&gt;0,IF(Y79&lt;&gt;"",IF(Y79&lt;&gt;0,Y79*100*100/(INFO!$B$11*INFO!$B$11),""),""),""),"")</f>
      </c>
      <c r="AA79" s="360"/>
    </row>
    <row r="80" spans="1:27" ht="12.75">
      <c r="A80" s="162">
        <f>COUNTIF($M$2:M80,"W")+COUNTIF($M$2:M80,"T")+COUNTIF($M$2:M80,"C")+COUNTIF($M$2:M80,"P")</f>
        <v>0</v>
      </c>
      <c r="B80" s="172">
        <f>COUNTIF(M61:M80,"W")+COUNTIF(M61:M80,"T")+COUNTIF(M61:M80,"C")+COUNTIF(M61:M80,"P")</f>
        <v>0</v>
      </c>
      <c r="C80" s="172">
        <f>COUNTIF(M75:M80,"W")+COUNTIF(M75:M80,"T")+COUNTIF(M75:M80,"C")+COUNTIF(M75:M80,"P")</f>
        <v>0</v>
      </c>
      <c r="D80" s="172">
        <f t="shared" si="14"/>
        <v>11</v>
      </c>
      <c r="E80" s="172">
        <v>20</v>
      </c>
      <c r="F80" s="172">
        <v>3</v>
      </c>
      <c r="G80" s="172">
        <f t="shared" si="20"/>
        <v>2010</v>
      </c>
      <c r="H80" s="16">
        <f t="shared" si="18"/>
        <v>40257</v>
      </c>
      <c r="I80" s="17"/>
      <c r="J80" s="322"/>
      <c r="K80" s="54"/>
      <c r="L80" s="156">
        <f t="shared" si="19"/>
      </c>
      <c r="M80" s="63"/>
      <c r="N80" s="63" t="str">
        <f t="shared" si="15"/>
        <v>11</v>
      </c>
      <c r="O80" s="63" t="str">
        <f t="shared" si="16"/>
        <v>3</v>
      </c>
      <c r="P80" s="64">
        <f t="shared" si="21"/>
      </c>
      <c r="Q80" s="204">
        <f t="shared" si="22"/>
      </c>
      <c r="R80" s="51"/>
      <c r="S80" s="55"/>
      <c r="T80" s="55"/>
      <c r="U80" s="55"/>
      <c r="V80" s="55"/>
      <c r="W80" s="53">
        <f t="shared" si="17"/>
      </c>
      <c r="X80" s="55">
        <f>IF(INFO!B$10&lt;&gt;"",IF(MONTH(H80)-MONTH(INFO!B$10)&gt;0,YEAR(H80)-YEAR(INFO!B$10),IF(MONTH(H80)-MONTH(INFO!B$10)=0,IF(DAY(H80)-DAY(INFO!B$10)&lt;0,YEAR(H80)-YEAR(INFO!B$10)-1,YEAR(H80)-YEAR(INFO!B$10)),YEAR(H80)-YEAR(INFO!B$10)-1)),"")</f>
      </c>
      <c r="Y80" s="56"/>
      <c r="Z80" s="56">
        <f>IF(INFO!$B$11&lt;&gt;"",IF(INFO!$B$11&lt;&gt;0,IF(Y80&lt;&gt;"",IF(Y80&lt;&gt;0,Y80*100*100/(INFO!$B$11*INFO!$B$11),""),""),""),"")</f>
      </c>
      <c r="AA80" s="362"/>
    </row>
    <row r="81" spans="1:27" ht="13.5" thickBot="1">
      <c r="A81" s="162">
        <f>COUNTIF($M$2:M81,"W")+COUNTIF($M$2:M81,"T")+COUNTIF($M$2:M81,"C")+COUNTIF($M$2:M81,"P")</f>
        <v>0</v>
      </c>
      <c r="B81" s="170">
        <f>COUNTIF(M61:M81,"W")+COUNTIF(M61:M81,"T")+COUNTIF(M61:M81,"C")+COUNTIF(M61:M81,"P")</f>
        <v>0</v>
      </c>
      <c r="C81" s="170">
        <f>COUNTIF(M75:M81,"W")+COUNTIF(M75:M81,"T")+COUNTIF(M75:M81,"C")+COUNTIF(M75:M81,"P")</f>
        <v>0</v>
      </c>
      <c r="D81" s="170">
        <f t="shared" si="14"/>
        <v>11</v>
      </c>
      <c r="E81" s="170">
        <v>21</v>
      </c>
      <c r="F81" s="170">
        <v>3</v>
      </c>
      <c r="G81" s="170">
        <f t="shared" si="20"/>
        <v>2010</v>
      </c>
      <c r="H81" s="79">
        <f t="shared" si="18"/>
        <v>40258</v>
      </c>
      <c r="I81" s="80"/>
      <c r="J81" s="323"/>
      <c r="K81" s="68"/>
      <c r="L81" s="157">
        <f t="shared" si="19"/>
      </c>
      <c r="M81" s="65"/>
      <c r="N81" s="65" t="str">
        <f t="shared" si="15"/>
        <v>11</v>
      </c>
      <c r="O81" s="65" t="str">
        <f t="shared" si="16"/>
        <v>3</v>
      </c>
      <c r="P81" s="66">
        <f t="shared" si="21"/>
      </c>
      <c r="Q81" s="205">
        <f t="shared" si="22"/>
      </c>
      <c r="R81" s="69"/>
      <c r="S81" s="70"/>
      <c r="T81" s="70"/>
      <c r="U81" s="70"/>
      <c r="V81" s="70"/>
      <c r="W81" s="67">
        <f t="shared" si="17"/>
      </c>
      <c r="X81" s="70">
        <f>IF(INFO!B$10&lt;&gt;"",IF(MONTH(H81)-MONTH(INFO!B$10)&gt;0,YEAR(H81)-YEAR(INFO!B$10),IF(MONTH(H81)-MONTH(INFO!B$10)=0,IF(DAY(H81)-DAY(INFO!B$10)&lt;0,YEAR(H81)-YEAR(INFO!B$10)-1,YEAR(H81)-YEAR(INFO!B$10)),YEAR(H81)-YEAR(INFO!B$10)-1)),"")</f>
      </c>
      <c r="Y81" s="71"/>
      <c r="Z81" s="71">
        <f>IF(INFO!$B$11&lt;&gt;"",IF(INFO!$B$11&lt;&gt;0,IF(Y81&lt;&gt;"",IF(Y81&lt;&gt;0,Y81*100*100/(INFO!$B$11*INFO!$B$11),""),""),""),"")</f>
      </c>
      <c r="AA81" s="363"/>
    </row>
    <row r="82" spans="1:27" ht="12.75">
      <c r="A82" s="162">
        <f>COUNTIF($M$2:M82,"W")+COUNTIF($M$2:M82,"T")+COUNTIF($M$2:M82,"C")+COUNTIF($M$2:M82,"P")</f>
        <v>0</v>
      </c>
      <c r="B82" s="171">
        <f>COUNTIF(M61:M82,"W")+COUNTIF(M61:M82,"T")+COUNTIF(M61:M82,"C")+COUNTIF(M61:M82,"P")</f>
        <v>0</v>
      </c>
      <c r="C82" s="171">
        <f>COUNTIF(M82:M82,"W")+COUNTIF(M82:M82,"T")+COUNTIF(M82:M82,"C")+COUNTIF(M82:M82,"P")</f>
        <v>0</v>
      </c>
      <c r="D82" s="171">
        <f>D75+1</f>
        <v>12</v>
      </c>
      <c r="E82" s="171">
        <v>22</v>
      </c>
      <c r="F82" s="171">
        <v>3</v>
      </c>
      <c r="G82" s="171">
        <f t="shared" si="20"/>
        <v>2010</v>
      </c>
      <c r="H82" s="81">
        <f t="shared" si="18"/>
        <v>40259</v>
      </c>
      <c r="I82" s="82"/>
      <c r="J82" s="320"/>
      <c r="K82" s="8"/>
      <c r="L82" s="155">
        <f t="shared" si="19"/>
      </c>
      <c r="M82" s="10"/>
      <c r="N82" s="10" t="str">
        <f t="shared" si="15"/>
        <v>12</v>
      </c>
      <c r="O82" s="10" t="str">
        <f t="shared" si="16"/>
        <v>3</v>
      </c>
      <c r="P82" s="14">
        <f t="shared" si="21"/>
      </c>
      <c r="Q82" s="203">
        <f t="shared" si="22"/>
      </c>
      <c r="R82" s="41"/>
      <c r="S82" s="42"/>
      <c r="T82" s="42"/>
      <c r="U82" s="42"/>
      <c r="V82" s="42"/>
      <c r="W82" s="50">
        <f t="shared" si="17"/>
      </c>
      <c r="X82" s="42">
        <f>IF(INFO!B$10&lt;&gt;"",IF(MONTH(H82)-MONTH(INFO!B$10)&gt;0,YEAR(H82)-YEAR(INFO!B$10),IF(MONTH(H82)-MONTH(INFO!B$10)=0,IF(DAY(H82)-DAY(INFO!B$10)&lt;0,YEAR(H82)-YEAR(INFO!B$10)-1,YEAR(H82)-YEAR(INFO!B$10)),YEAR(H82)-YEAR(INFO!B$10)-1)),"")</f>
      </c>
      <c r="Y82" s="43"/>
      <c r="Z82" s="43">
        <f>IF(INFO!$B$11&lt;&gt;"",IF(INFO!$B$11&lt;&gt;0,IF(Y82&lt;&gt;"",IF(Y82&lt;&gt;0,Y82*100*100/(INFO!$B$11*INFO!$B$11),""),""),""),"")</f>
      </c>
      <c r="AA82" s="361"/>
    </row>
    <row r="83" spans="1:27" ht="12.75">
      <c r="A83" s="162">
        <f>COUNTIF($M$2:M83,"W")+COUNTIF($M$2:M83,"T")+COUNTIF($M$2:M83,"C")+COUNTIF($M$2:M83,"P")</f>
        <v>0</v>
      </c>
      <c r="B83" s="172">
        <f>COUNTIF(M61:M83,"W")+COUNTIF(M61:M83,"T")+COUNTIF(M61:M83,"C")+COUNTIF(M61:M83,"P")</f>
        <v>0</v>
      </c>
      <c r="C83" s="172">
        <f>COUNTIF(M82:M83,"W")+COUNTIF(M82:M83,"T")+COUNTIF(M82:M83,"C")+COUNTIF(M82:M83,"P")</f>
        <v>0</v>
      </c>
      <c r="D83" s="172">
        <f t="shared" si="14"/>
        <v>12</v>
      </c>
      <c r="E83" s="172">
        <v>23</v>
      </c>
      <c r="F83" s="172">
        <v>3</v>
      </c>
      <c r="G83" s="172">
        <f t="shared" si="20"/>
        <v>2010</v>
      </c>
      <c r="H83" s="16">
        <f t="shared" si="18"/>
        <v>40260</v>
      </c>
      <c r="I83" s="17"/>
      <c r="J83" s="320"/>
      <c r="K83" s="8"/>
      <c r="L83" s="155">
        <f t="shared" si="19"/>
      </c>
      <c r="M83" s="354"/>
      <c r="N83" s="354" t="str">
        <f t="shared" si="15"/>
        <v>12</v>
      </c>
      <c r="O83" s="354" t="str">
        <f t="shared" si="16"/>
        <v>3</v>
      </c>
      <c r="P83" s="14">
        <f t="shared" si="21"/>
      </c>
      <c r="Q83" s="202">
        <f t="shared" si="22"/>
      </c>
      <c r="R83" s="10"/>
      <c r="S83" s="11"/>
      <c r="T83" s="11"/>
      <c r="U83" s="11"/>
      <c r="V83" s="11"/>
      <c r="W83" s="9">
        <f t="shared" si="17"/>
      </c>
      <c r="X83" s="11">
        <f>IF(INFO!B$10&lt;&gt;"",IF(MONTH(H83)-MONTH(INFO!B$10)&gt;0,YEAR(H83)-YEAR(INFO!B$10),IF(MONTH(H83)-MONTH(INFO!B$10)=0,IF(DAY(H83)-DAY(INFO!B$10)&lt;0,YEAR(H83)-YEAR(INFO!B$10)-1,YEAR(H83)-YEAR(INFO!B$10)),YEAR(H83)-YEAR(INFO!B$10)-1)),"")</f>
      </c>
      <c r="Y83" s="12"/>
      <c r="Z83" s="12">
        <f>IF(INFO!$B$11&lt;&gt;"",IF(INFO!$B$11&lt;&gt;0,IF(Y83&lt;&gt;"",IF(Y83&lt;&gt;0,Y83*100*100/(INFO!$B$11*INFO!$B$11),""),""),""),"")</f>
      </c>
      <c r="AA83" s="360"/>
    </row>
    <row r="84" spans="1:27" ht="12.75">
      <c r="A84" s="162">
        <f>COUNTIF($M$2:M84,"W")+COUNTIF($M$2:M84,"T")+COUNTIF($M$2:M84,"C")+COUNTIF($M$2:M84,"P")</f>
        <v>0</v>
      </c>
      <c r="B84" s="172">
        <f>COUNTIF(M61:M84,"W")+COUNTIF(M61:M84,"T")+COUNTIF(M61:M84,"C")+COUNTIF(M61:M84,"P")</f>
        <v>0</v>
      </c>
      <c r="C84" s="172">
        <f>COUNTIF(M82:M84,"W")+COUNTIF(M82:M84,"T")+COUNTIF(M82:M84,"C")+COUNTIF(M82:M84,"P")</f>
        <v>0</v>
      </c>
      <c r="D84" s="172">
        <f t="shared" si="14"/>
        <v>12</v>
      </c>
      <c r="E84" s="172">
        <v>24</v>
      </c>
      <c r="F84" s="172">
        <v>3</v>
      </c>
      <c r="G84" s="172">
        <f t="shared" si="20"/>
        <v>2010</v>
      </c>
      <c r="H84" s="16">
        <f t="shared" si="18"/>
        <v>40261</v>
      </c>
      <c r="I84" s="17"/>
      <c r="J84" s="320"/>
      <c r="K84" s="8"/>
      <c r="L84" s="155">
        <f t="shared" si="19"/>
      </c>
      <c r="M84" s="354"/>
      <c r="N84" s="354" t="str">
        <f t="shared" si="15"/>
        <v>12</v>
      </c>
      <c r="O84" s="354" t="str">
        <f t="shared" si="16"/>
        <v>3</v>
      </c>
      <c r="P84" s="14">
        <f t="shared" si="21"/>
      </c>
      <c r="Q84" s="202">
        <f t="shared" si="22"/>
      </c>
      <c r="R84" s="10"/>
      <c r="S84" s="11"/>
      <c r="T84" s="11"/>
      <c r="U84" s="11"/>
      <c r="V84" s="11"/>
      <c r="W84" s="9">
        <f t="shared" si="17"/>
      </c>
      <c r="X84" s="11">
        <f>IF(INFO!B$10&lt;&gt;"",IF(MONTH(H84)-MONTH(INFO!B$10)&gt;0,YEAR(H84)-YEAR(INFO!B$10),IF(MONTH(H84)-MONTH(INFO!B$10)=0,IF(DAY(H84)-DAY(INFO!B$10)&lt;0,YEAR(H84)-YEAR(INFO!B$10)-1,YEAR(H84)-YEAR(INFO!B$10)),YEAR(H84)-YEAR(INFO!B$10)-1)),"")</f>
      </c>
      <c r="Y84" s="12"/>
      <c r="Z84" s="12">
        <f>IF(INFO!$B$11&lt;&gt;"",IF(INFO!$B$11&lt;&gt;0,IF(Y84&lt;&gt;"",IF(Y84&lt;&gt;0,Y84*100*100/(INFO!$B$11*INFO!$B$11),""),""),""),"")</f>
      </c>
      <c r="AA84" s="360"/>
    </row>
    <row r="85" spans="1:27" ht="12.75">
      <c r="A85" s="162">
        <f>COUNTIF($M$2:M85,"W")+COUNTIF($M$2:M85,"T")+COUNTIF($M$2:M85,"C")+COUNTIF($M$2:M85,"P")</f>
        <v>0</v>
      </c>
      <c r="B85" s="172">
        <f>COUNTIF(M61:M85,"W")+COUNTIF(M61:M85,"T")+COUNTIF(M61:M85,"C")+COUNTIF(M61:M85,"P")</f>
        <v>0</v>
      </c>
      <c r="C85" s="172">
        <f>COUNTIF(M82:M85,"W")+COUNTIF(M82:M85,"T")+COUNTIF(M82:M85,"C")+COUNTIF(M82:M85,"P")</f>
        <v>0</v>
      </c>
      <c r="D85" s="172">
        <f t="shared" si="14"/>
        <v>12</v>
      </c>
      <c r="E85" s="172">
        <v>25</v>
      </c>
      <c r="F85" s="172">
        <v>3</v>
      </c>
      <c r="G85" s="172">
        <f t="shared" si="20"/>
        <v>2010</v>
      </c>
      <c r="H85" s="16">
        <f t="shared" si="18"/>
        <v>40262</v>
      </c>
      <c r="I85" s="17"/>
      <c r="J85" s="320"/>
      <c r="K85" s="8"/>
      <c r="L85" s="155">
        <f t="shared" si="19"/>
      </c>
      <c r="M85" s="10"/>
      <c r="N85" s="10" t="str">
        <f t="shared" si="15"/>
        <v>12</v>
      </c>
      <c r="O85" s="10" t="str">
        <f t="shared" si="16"/>
        <v>3</v>
      </c>
      <c r="P85" s="14">
        <f t="shared" si="21"/>
      </c>
      <c r="Q85" s="202">
        <f t="shared" si="22"/>
      </c>
      <c r="R85" s="10"/>
      <c r="S85" s="11"/>
      <c r="T85" s="11"/>
      <c r="U85" s="11"/>
      <c r="V85" s="11"/>
      <c r="W85" s="9">
        <f t="shared" si="17"/>
      </c>
      <c r="X85" s="11">
        <f>IF(INFO!B$10&lt;&gt;"",IF(MONTH(H85)-MONTH(INFO!B$10)&gt;0,YEAR(H85)-YEAR(INFO!B$10),IF(MONTH(H85)-MONTH(INFO!B$10)=0,IF(DAY(H85)-DAY(INFO!B$10)&lt;0,YEAR(H85)-YEAR(INFO!B$10)-1,YEAR(H85)-YEAR(INFO!B$10)),YEAR(H85)-YEAR(INFO!B$10)-1)),"")</f>
      </c>
      <c r="Y85" s="12"/>
      <c r="Z85" s="12">
        <f>IF(INFO!$B$11&lt;&gt;"",IF(INFO!$B$11&lt;&gt;0,IF(Y85&lt;&gt;"",IF(Y85&lt;&gt;0,Y85*100*100/(INFO!$B$11*INFO!$B$11),""),""),""),"")</f>
      </c>
      <c r="AA85" s="360"/>
    </row>
    <row r="86" spans="1:27" ht="12.75">
      <c r="A86" s="162">
        <f>COUNTIF($M$2:M86,"W")+COUNTIF($M$2:M86,"T")+COUNTIF($M$2:M86,"C")+COUNTIF($M$2:M86,"P")</f>
        <v>0</v>
      </c>
      <c r="B86" s="172">
        <f>COUNTIF(M61:M86,"W")+COUNTIF(M61:M86,"T")+COUNTIF(M61:M86,"C")+COUNTIF(M61:M86,"P")</f>
        <v>0</v>
      </c>
      <c r="C86" s="172">
        <f>COUNTIF(M82:M86,"W")+COUNTIF(M82:M86,"T")+COUNTIF(M82:M86,"C")+COUNTIF(M82:M86,"P")</f>
        <v>0</v>
      </c>
      <c r="D86" s="172">
        <f t="shared" si="14"/>
        <v>12</v>
      </c>
      <c r="E86" s="172">
        <v>26</v>
      </c>
      <c r="F86" s="172">
        <v>3</v>
      </c>
      <c r="G86" s="172">
        <f t="shared" si="20"/>
        <v>2010</v>
      </c>
      <c r="H86" s="16">
        <f t="shared" si="18"/>
        <v>40263</v>
      </c>
      <c r="I86" s="17"/>
      <c r="J86" s="320"/>
      <c r="K86" s="8"/>
      <c r="L86" s="155">
        <f t="shared" si="19"/>
      </c>
      <c r="M86" s="10"/>
      <c r="N86" s="10" t="str">
        <f t="shared" si="15"/>
        <v>12</v>
      </c>
      <c r="O86" s="10" t="str">
        <f t="shared" si="16"/>
        <v>3</v>
      </c>
      <c r="P86" s="14">
        <f t="shared" si="21"/>
      </c>
      <c r="Q86" s="202">
        <f t="shared" si="22"/>
      </c>
      <c r="R86" s="10"/>
      <c r="S86" s="11"/>
      <c r="T86" s="11"/>
      <c r="U86" s="11"/>
      <c r="V86" s="11"/>
      <c r="W86" s="9">
        <f t="shared" si="17"/>
      </c>
      <c r="X86" s="11">
        <f>IF(INFO!B$10&lt;&gt;"",IF(MONTH(H86)-MONTH(INFO!B$10)&gt;0,YEAR(H86)-YEAR(INFO!B$10),IF(MONTH(H86)-MONTH(INFO!B$10)=0,IF(DAY(H86)-DAY(INFO!B$10)&lt;0,YEAR(H86)-YEAR(INFO!B$10)-1,YEAR(H86)-YEAR(INFO!B$10)),YEAR(H86)-YEAR(INFO!B$10)-1)),"")</f>
      </c>
      <c r="Y86" s="12"/>
      <c r="Z86" s="12">
        <f>IF(INFO!$B$11&lt;&gt;"",IF(INFO!$B$11&lt;&gt;0,IF(Y86&lt;&gt;"",IF(Y86&lt;&gt;0,Y86*100*100/(INFO!$B$11*INFO!$B$11),""),""),""),"")</f>
      </c>
      <c r="AA86" s="360"/>
    </row>
    <row r="87" spans="1:27" ht="12.75">
      <c r="A87" s="162">
        <f>COUNTIF($M$2:M87,"W")+COUNTIF($M$2:M87,"T")+COUNTIF($M$2:M87,"C")+COUNTIF($M$2:M87,"P")</f>
        <v>0</v>
      </c>
      <c r="B87" s="172">
        <f>COUNTIF(M61:M87,"W")+COUNTIF(M61:M87,"T")+COUNTIF(M61:M87,"C")+COUNTIF(M61:M87,"P")</f>
        <v>0</v>
      </c>
      <c r="C87" s="172">
        <f>COUNTIF(M82:M87,"W")+COUNTIF(M82:M87,"T")+COUNTIF(M82:M87,"C")+COUNTIF(M82:M87,"P")</f>
        <v>0</v>
      </c>
      <c r="D87" s="172">
        <f t="shared" si="14"/>
        <v>12</v>
      </c>
      <c r="E87" s="172">
        <v>27</v>
      </c>
      <c r="F87" s="172">
        <v>3</v>
      </c>
      <c r="G87" s="172">
        <f t="shared" si="20"/>
        <v>2010</v>
      </c>
      <c r="H87" s="16">
        <f t="shared" si="18"/>
        <v>40264</v>
      </c>
      <c r="I87" s="17"/>
      <c r="J87" s="322"/>
      <c r="K87" s="54"/>
      <c r="L87" s="156">
        <f t="shared" si="19"/>
      </c>
      <c r="M87" s="63"/>
      <c r="N87" s="63" t="str">
        <f t="shared" si="15"/>
        <v>12</v>
      </c>
      <c r="O87" s="63" t="str">
        <f t="shared" si="16"/>
        <v>3</v>
      </c>
      <c r="P87" s="64">
        <f t="shared" si="21"/>
      </c>
      <c r="Q87" s="204">
        <f t="shared" si="22"/>
      </c>
      <c r="R87" s="51"/>
      <c r="S87" s="55"/>
      <c r="T87" s="55"/>
      <c r="U87" s="55"/>
      <c r="V87" s="55"/>
      <c r="W87" s="53">
        <f t="shared" si="17"/>
      </c>
      <c r="X87" s="55">
        <f>IF(INFO!B$10&lt;&gt;"",IF(MONTH(H87)-MONTH(INFO!B$10)&gt;0,YEAR(H87)-YEAR(INFO!B$10),IF(MONTH(H87)-MONTH(INFO!B$10)=0,IF(DAY(H87)-DAY(INFO!B$10)&lt;0,YEAR(H87)-YEAR(INFO!B$10)-1,YEAR(H87)-YEAR(INFO!B$10)),YEAR(H87)-YEAR(INFO!B$10)-1)),"")</f>
      </c>
      <c r="Y87" s="56"/>
      <c r="Z87" s="56">
        <f>IF(INFO!$B$11&lt;&gt;"",IF(INFO!$B$11&lt;&gt;0,IF(Y87&lt;&gt;"",IF(Y87&lt;&gt;0,Y87*100*100/(INFO!$B$11*INFO!$B$11),""),""),""),"")</f>
      </c>
      <c r="AA87" s="362"/>
    </row>
    <row r="88" spans="1:27" ht="13.5" thickBot="1">
      <c r="A88" s="162">
        <f>COUNTIF($M$2:M88,"W")+COUNTIF($M$2:M88,"T")+COUNTIF($M$2:M88,"C")+COUNTIF($M$2:M88,"P")</f>
        <v>0</v>
      </c>
      <c r="B88" s="170">
        <f>COUNTIF(M61:M88,"W")+COUNTIF(M61:M88,"T")+COUNTIF(M61:M88,"C")+COUNTIF(M61:M88,"P")</f>
        <v>0</v>
      </c>
      <c r="C88" s="170">
        <f>COUNTIF(M82:M88,"W")+COUNTIF(M82:M88,"T")+COUNTIF(M82:M88,"C")+COUNTIF(M82:M88,"P")</f>
        <v>0</v>
      </c>
      <c r="D88" s="170">
        <f t="shared" si="14"/>
        <v>12</v>
      </c>
      <c r="E88" s="170">
        <v>28</v>
      </c>
      <c r="F88" s="170">
        <v>3</v>
      </c>
      <c r="G88" s="170">
        <f t="shared" si="20"/>
        <v>2010</v>
      </c>
      <c r="H88" s="79">
        <f t="shared" si="18"/>
        <v>40265</v>
      </c>
      <c r="I88" s="80"/>
      <c r="J88" s="323"/>
      <c r="K88" s="68"/>
      <c r="L88" s="157">
        <f t="shared" si="19"/>
      </c>
      <c r="M88" s="65"/>
      <c r="N88" s="65" t="str">
        <f t="shared" si="15"/>
        <v>12</v>
      </c>
      <c r="O88" s="65" t="str">
        <f t="shared" si="16"/>
        <v>3</v>
      </c>
      <c r="P88" s="66">
        <f t="shared" si="21"/>
      </c>
      <c r="Q88" s="205">
        <f t="shared" si="22"/>
      </c>
      <c r="R88" s="69"/>
      <c r="S88" s="70"/>
      <c r="T88" s="70"/>
      <c r="U88" s="70"/>
      <c r="V88" s="70"/>
      <c r="W88" s="67">
        <f t="shared" si="17"/>
      </c>
      <c r="X88" s="70">
        <f>IF(INFO!B$10&lt;&gt;"",IF(MONTH(H88)-MONTH(INFO!B$10)&gt;0,YEAR(H88)-YEAR(INFO!B$10),IF(MONTH(H88)-MONTH(INFO!B$10)=0,IF(DAY(H88)-DAY(INFO!B$10)&lt;0,YEAR(H88)-YEAR(INFO!B$10)-1,YEAR(H88)-YEAR(INFO!B$10)),YEAR(H88)-YEAR(INFO!B$10)-1)),"")</f>
      </c>
      <c r="Y88" s="71"/>
      <c r="Z88" s="71">
        <f>IF(INFO!$B$11&lt;&gt;"",IF(INFO!$B$11&lt;&gt;0,IF(Y88&lt;&gt;"",IF(Y88&lt;&gt;0,Y88*100*100/(INFO!$B$11*INFO!$B$11),""),""),""),"")</f>
      </c>
      <c r="AA88" s="363"/>
    </row>
    <row r="89" spans="1:27" ht="12.75">
      <c r="A89" s="162">
        <f>COUNTIF($M$2:M89,"W")+COUNTIF($M$2:M89,"T")+COUNTIF($M$2:M89,"C")+COUNTIF($M$2:M89,"P")</f>
        <v>0</v>
      </c>
      <c r="B89" s="171">
        <f>COUNTIF(M61:M89,"W")+COUNTIF(M61:M89,"T")+COUNTIF(M61:M89,"C")+COUNTIF(M61:M89,"P")</f>
        <v>0</v>
      </c>
      <c r="C89" s="171">
        <f>COUNTIF(M89:M89,"W")+COUNTIF(M89:M89,"T")+COUNTIF(M89:M89,"C")+COUNTIF(M89:M89,"P")</f>
        <v>0</v>
      </c>
      <c r="D89" s="171">
        <f>D82+1</f>
        <v>13</v>
      </c>
      <c r="E89" s="171">
        <v>29</v>
      </c>
      <c r="F89" s="171">
        <v>3</v>
      </c>
      <c r="G89" s="171">
        <f t="shared" si="20"/>
        <v>2010</v>
      </c>
      <c r="H89" s="81">
        <f t="shared" si="18"/>
        <v>40266</v>
      </c>
      <c r="I89" s="82"/>
      <c r="J89" s="320"/>
      <c r="K89" s="8"/>
      <c r="L89" s="155">
        <f t="shared" si="19"/>
      </c>
      <c r="M89" s="10"/>
      <c r="N89" s="10" t="str">
        <f t="shared" si="15"/>
        <v>13</v>
      </c>
      <c r="O89" s="10" t="str">
        <f t="shared" si="16"/>
        <v>3</v>
      </c>
      <c r="P89" s="14">
        <f t="shared" si="21"/>
      </c>
      <c r="Q89" s="203">
        <f t="shared" si="22"/>
      </c>
      <c r="R89" s="41"/>
      <c r="S89" s="42"/>
      <c r="T89" s="42"/>
      <c r="U89" s="42"/>
      <c r="V89" s="42"/>
      <c r="W89" s="50">
        <f t="shared" si="17"/>
      </c>
      <c r="X89" s="42">
        <f>IF(INFO!B$10&lt;&gt;"",IF(MONTH(H89)-MONTH(INFO!B$10)&gt;0,YEAR(H89)-YEAR(INFO!B$10),IF(MONTH(H89)-MONTH(INFO!B$10)=0,IF(DAY(H89)-DAY(INFO!B$10)&lt;0,YEAR(H89)-YEAR(INFO!B$10)-1,YEAR(H89)-YEAR(INFO!B$10)),YEAR(H89)-YEAR(INFO!B$10)-1)),"")</f>
      </c>
      <c r="Y89" s="43"/>
      <c r="Z89" s="43">
        <f>IF(INFO!$B$11&lt;&gt;"",IF(INFO!$B$11&lt;&gt;0,IF(Y89&lt;&gt;"",IF(Y89&lt;&gt;0,Y89*100*100/(INFO!$B$11*INFO!$B$11),""),""),""),"")</f>
      </c>
      <c r="AA89" s="361"/>
    </row>
    <row r="90" spans="1:27" ht="12.75">
      <c r="A90" s="162">
        <f>COUNTIF($M$2:M90,"W")+COUNTIF($M$2:M90,"T")+COUNTIF($M$2:M90,"C")+COUNTIF($M$2:M90,"P")</f>
        <v>0</v>
      </c>
      <c r="B90" s="172">
        <f>COUNTIF(M61:M90,"W")+COUNTIF(M61:M90,"T")+COUNTIF(M61:M90,"C")+COUNTIF(M61:M90,"P")</f>
        <v>0</v>
      </c>
      <c r="C90" s="172">
        <f>COUNTIF(M89:M90,"W")+COUNTIF(M89:M90,"T")+COUNTIF(M89:M90,"C")+COUNTIF(M89:M90,"P")</f>
        <v>0</v>
      </c>
      <c r="D90" s="172">
        <f t="shared" si="14"/>
        <v>13</v>
      </c>
      <c r="E90" s="172">
        <v>30</v>
      </c>
      <c r="F90" s="172">
        <v>3</v>
      </c>
      <c r="G90" s="172">
        <f t="shared" si="20"/>
        <v>2010</v>
      </c>
      <c r="H90" s="16">
        <f t="shared" si="18"/>
        <v>40267</v>
      </c>
      <c r="I90" s="17"/>
      <c r="J90" s="320"/>
      <c r="K90" s="8"/>
      <c r="L90" s="155">
        <f t="shared" si="19"/>
      </c>
      <c r="M90" s="354"/>
      <c r="N90" s="354" t="str">
        <f t="shared" si="15"/>
        <v>13</v>
      </c>
      <c r="O90" s="354" t="str">
        <f t="shared" si="16"/>
        <v>3</v>
      </c>
      <c r="P90" s="14">
        <f t="shared" si="21"/>
      </c>
      <c r="Q90" s="202">
        <f t="shared" si="22"/>
      </c>
      <c r="R90" s="10"/>
      <c r="S90" s="11"/>
      <c r="T90" s="11"/>
      <c r="U90" s="11"/>
      <c r="V90" s="11"/>
      <c r="W90" s="9">
        <f t="shared" si="17"/>
      </c>
      <c r="X90" s="11">
        <f>IF(INFO!B$10&lt;&gt;"",IF(MONTH(H90)-MONTH(INFO!B$10)&gt;0,YEAR(H90)-YEAR(INFO!B$10),IF(MONTH(H90)-MONTH(INFO!B$10)=0,IF(DAY(H90)-DAY(INFO!B$10)&lt;0,YEAR(H90)-YEAR(INFO!B$10)-1,YEAR(H90)-YEAR(INFO!B$10)),YEAR(H90)-YEAR(INFO!B$10)-1)),"")</f>
      </c>
      <c r="Y90" s="12"/>
      <c r="Z90" s="12">
        <f>IF(INFO!$B$11&lt;&gt;"",IF(INFO!$B$11&lt;&gt;0,IF(Y90&lt;&gt;"",IF(Y90&lt;&gt;0,Y90*100*100/(INFO!$B$11*INFO!$B$11),""),""),""),"")</f>
      </c>
      <c r="AA90" s="360"/>
    </row>
    <row r="91" spans="1:27" ht="12.75">
      <c r="A91" s="162">
        <f>COUNTIF($M$2:M91,"W")+COUNTIF($M$2:M91,"T")+COUNTIF($M$2:M91,"C")+COUNTIF($M$2:M91,"P")</f>
        <v>0</v>
      </c>
      <c r="B91" s="172">
        <f>COUNTIF(M61:M91,"W")+COUNTIF(M61:M91,"T")+COUNTIF(M61:M91,"C")+COUNTIF(M61:M91,"P")</f>
        <v>0</v>
      </c>
      <c r="C91" s="172">
        <f>COUNTIF(M89:M91,"W")+COUNTIF(M89:M91,"T")+COUNTIF(M89:M91,"C")+COUNTIF(M89:M91,"P")</f>
        <v>0</v>
      </c>
      <c r="D91" s="172">
        <f t="shared" si="14"/>
        <v>13</v>
      </c>
      <c r="E91" s="172">
        <v>31</v>
      </c>
      <c r="F91" s="172">
        <v>3</v>
      </c>
      <c r="G91" s="172">
        <f t="shared" si="20"/>
        <v>2010</v>
      </c>
      <c r="H91" s="16">
        <f t="shared" si="18"/>
        <v>40268</v>
      </c>
      <c r="I91" s="17"/>
      <c r="J91" s="320"/>
      <c r="K91" s="8"/>
      <c r="L91" s="155">
        <f t="shared" si="19"/>
      </c>
      <c r="M91" s="354"/>
      <c r="N91" s="354" t="str">
        <f t="shared" si="15"/>
        <v>13</v>
      </c>
      <c r="O91" s="354" t="str">
        <f t="shared" si="16"/>
        <v>3</v>
      </c>
      <c r="P91" s="14">
        <f t="shared" si="21"/>
      </c>
      <c r="Q91" s="202">
        <f t="shared" si="22"/>
      </c>
      <c r="R91" s="10"/>
      <c r="S91" s="11"/>
      <c r="T91" s="11"/>
      <c r="U91" s="11"/>
      <c r="V91" s="11"/>
      <c r="W91" s="9">
        <f t="shared" si="17"/>
      </c>
      <c r="X91" s="11">
        <f>IF(INFO!B$10&lt;&gt;"",IF(MONTH(H91)-MONTH(INFO!B$10)&gt;0,YEAR(H91)-YEAR(INFO!B$10),IF(MONTH(H91)-MONTH(INFO!B$10)=0,IF(DAY(H91)-DAY(INFO!B$10)&lt;0,YEAR(H91)-YEAR(INFO!B$10)-1,YEAR(H91)-YEAR(INFO!B$10)),YEAR(H91)-YEAR(INFO!B$10)-1)),"")</f>
      </c>
      <c r="Y91" s="12"/>
      <c r="Z91" s="12">
        <f>IF(INFO!$B$11&lt;&gt;"",IF(INFO!$B$11&lt;&gt;0,IF(Y91&lt;&gt;"",IF(Y91&lt;&gt;0,Y91*100*100/(INFO!$B$11*INFO!$B$11),""),""),""),"")</f>
      </c>
      <c r="AA91" s="360"/>
    </row>
    <row r="92" spans="1:27" ht="12.75">
      <c r="A92" s="162">
        <f>COUNTIF($M$2:M92,"W")+COUNTIF($M$2:M92,"T")+COUNTIF($M$2:M92,"C")+COUNTIF($M$2:M92,"P")</f>
        <v>0</v>
      </c>
      <c r="B92" s="173">
        <f>COUNTIF(M92:M92,"W")+COUNTIF(M92:M92,"T")+COUNTIF(M92:M92,"C")+COUNTIF(M92:M92,"P")</f>
        <v>0</v>
      </c>
      <c r="C92" s="172">
        <f>COUNTIF(M89:M92,"W")+COUNTIF(M89:M92,"T")+COUNTIF(M89:M92,"C")+COUNTIF(M89:M92,"P")</f>
        <v>0</v>
      </c>
      <c r="D92" s="172">
        <f t="shared" si="14"/>
        <v>13</v>
      </c>
      <c r="E92" s="173">
        <v>1</v>
      </c>
      <c r="F92" s="173">
        <v>4</v>
      </c>
      <c r="G92" s="173">
        <f t="shared" si="20"/>
        <v>2010</v>
      </c>
      <c r="H92" s="19">
        <f t="shared" si="18"/>
        <v>40269</v>
      </c>
      <c r="I92" s="20"/>
      <c r="J92" s="320"/>
      <c r="K92" s="8"/>
      <c r="L92" s="155">
        <f t="shared" si="19"/>
      </c>
      <c r="M92" s="354"/>
      <c r="N92" s="354" t="str">
        <f t="shared" si="15"/>
        <v>13</v>
      </c>
      <c r="O92" s="354" t="str">
        <f t="shared" si="16"/>
        <v>4</v>
      </c>
      <c r="P92" s="14">
        <f t="shared" si="21"/>
      </c>
      <c r="Q92" s="202">
        <f t="shared" si="22"/>
      </c>
      <c r="R92" s="10"/>
      <c r="S92" s="11"/>
      <c r="T92" s="11"/>
      <c r="U92" s="11"/>
      <c r="V92" s="11"/>
      <c r="W92" s="9">
        <f t="shared" si="17"/>
      </c>
      <c r="X92" s="11">
        <f>IF(INFO!B$10&lt;&gt;"",IF(MONTH(H92)-MONTH(INFO!B$10)&gt;0,YEAR(H92)-YEAR(INFO!B$10),IF(MONTH(H92)-MONTH(INFO!B$10)=0,IF(DAY(H92)-DAY(INFO!B$10)&lt;0,YEAR(H92)-YEAR(INFO!B$10)-1,YEAR(H92)-YEAR(INFO!B$10)),YEAR(H92)-YEAR(INFO!B$10)-1)),"")</f>
      </c>
      <c r="Y92" s="12"/>
      <c r="Z92" s="12">
        <f>IF(INFO!$B$11&lt;&gt;"",IF(INFO!$B$11&lt;&gt;0,IF(Y92&lt;&gt;"",IF(Y92&lt;&gt;0,Y92*100*100/(INFO!$B$11*INFO!$B$11),""),""),""),"")</f>
      </c>
      <c r="AA92" s="360"/>
    </row>
    <row r="93" spans="1:27" ht="12.75">
      <c r="A93" s="162">
        <f>COUNTIF($M$2:M93,"W")+COUNTIF($M$2:M93,"T")+COUNTIF($M$2:M93,"C")+COUNTIF($M$2:M93,"P")</f>
        <v>0</v>
      </c>
      <c r="B93" s="173">
        <f>COUNTIF(M92:M93,"W")+COUNTIF(M92:M93,"T")+COUNTIF(M92:M93,"C")+COUNTIF(M92:M93,"P")</f>
        <v>0</v>
      </c>
      <c r="C93" s="172">
        <f>COUNTIF(M89:M93,"W")+COUNTIF(M89:M93,"T")+COUNTIF(M89:M93,"C")+COUNTIF(M89:M93,"P")</f>
        <v>0</v>
      </c>
      <c r="D93" s="172">
        <f t="shared" si="14"/>
        <v>13</v>
      </c>
      <c r="E93" s="173">
        <v>2</v>
      </c>
      <c r="F93" s="173">
        <v>4</v>
      </c>
      <c r="G93" s="173">
        <f t="shared" si="20"/>
        <v>2010</v>
      </c>
      <c r="H93" s="19">
        <f t="shared" si="18"/>
        <v>40270</v>
      </c>
      <c r="I93" s="20"/>
      <c r="J93" s="320"/>
      <c r="K93" s="8"/>
      <c r="L93" s="155">
        <f t="shared" si="19"/>
      </c>
      <c r="M93" s="354"/>
      <c r="N93" s="354" t="str">
        <f t="shared" si="15"/>
        <v>13</v>
      </c>
      <c r="O93" s="354" t="str">
        <f t="shared" si="16"/>
        <v>4</v>
      </c>
      <c r="P93" s="14">
        <f t="shared" si="21"/>
      </c>
      <c r="Q93" s="202">
        <f t="shared" si="22"/>
      </c>
      <c r="R93" s="10"/>
      <c r="S93" s="11"/>
      <c r="T93" s="11"/>
      <c r="U93" s="11"/>
      <c r="V93" s="11"/>
      <c r="W93" s="9">
        <f t="shared" si="17"/>
      </c>
      <c r="X93" s="11">
        <f>IF(INFO!B$10&lt;&gt;"",IF(MONTH(H93)-MONTH(INFO!B$10)&gt;0,YEAR(H93)-YEAR(INFO!B$10),IF(MONTH(H93)-MONTH(INFO!B$10)=0,IF(DAY(H93)-DAY(INFO!B$10)&lt;0,YEAR(H93)-YEAR(INFO!B$10)-1,YEAR(H93)-YEAR(INFO!B$10)),YEAR(H93)-YEAR(INFO!B$10)-1)),"")</f>
      </c>
      <c r="Y93" s="12"/>
      <c r="Z93" s="12">
        <f>IF(INFO!$B$11&lt;&gt;"",IF(INFO!$B$11&lt;&gt;0,IF(Y93&lt;&gt;"",IF(Y93&lt;&gt;0,Y93*100*100/(INFO!$B$11*INFO!$B$11),""),""),""),"")</f>
      </c>
      <c r="AA93" s="360"/>
    </row>
    <row r="94" spans="1:27" ht="12.75">
      <c r="A94" s="162">
        <f>COUNTIF($M$2:M94,"W")+COUNTIF($M$2:M94,"T")+COUNTIF($M$2:M94,"C")+COUNTIF($M$2:M94,"P")</f>
        <v>0</v>
      </c>
      <c r="B94" s="173">
        <f>COUNTIF(M92:M94,"W")+COUNTIF(M92:M94,"T")+COUNTIF(M92:M94,"C")+COUNTIF(M92:M94,"P")</f>
        <v>0</v>
      </c>
      <c r="C94" s="172">
        <f>COUNTIF(M89:M94,"W")+COUNTIF(M89:M94,"T")+COUNTIF(M89:M94,"C")+COUNTIF(M89:M94,"P")</f>
        <v>0</v>
      </c>
      <c r="D94" s="172">
        <f t="shared" si="14"/>
        <v>13</v>
      </c>
      <c r="E94" s="173">
        <v>3</v>
      </c>
      <c r="F94" s="173">
        <v>4</v>
      </c>
      <c r="G94" s="173">
        <f t="shared" si="20"/>
        <v>2010</v>
      </c>
      <c r="H94" s="19">
        <f t="shared" si="18"/>
        <v>40271</v>
      </c>
      <c r="I94" s="20"/>
      <c r="J94" s="322"/>
      <c r="K94" s="54"/>
      <c r="L94" s="156">
        <f t="shared" si="19"/>
      </c>
      <c r="M94" s="63"/>
      <c r="N94" s="63" t="str">
        <f t="shared" si="15"/>
        <v>13</v>
      </c>
      <c r="O94" s="63" t="str">
        <f t="shared" si="16"/>
        <v>4</v>
      </c>
      <c r="P94" s="64">
        <f t="shared" si="21"/>
      </c>
      <c r="Q94" s="204">
        <f t="shared" si="22"/>
      </c>
      <c r="R94" s="51"/>
      <c r="S94" s="55"/>
      <c r="T94" s="55"/>
      <c r="U94" s="55"/>
      <c r="V94" s="55"/>
      <c r="W94" s="53">
        <f t="shared" si="17"/>
      </c>
      <c r="X94" s="55">
        <f>IF(INFO!B$10&lt;&gt;"",IF(MONTH(H94)-MONTH(INFO!B$10)&gt;0,YEAR(H94)-YEAR(INFO!B$10),IF(MONTH(H94)-MONTH(INFO!B$10)=0,IF(DAY(H94)-DAY(INFO!B$10)&lt;0,YEAR(H94)-YEAR(INFO!B$10)-1,YEAR(H94)-YEAR(INFO!B$10)),YEAR(H94)-YEAR(INFO!B$10)-1)),"")</f>
      </c>
      <c r="Y94" s="56"/>
      <c r="Z94" s="56">
        <f>IF(INFO!$B$11&lt;&gt;"",IF(INFO!$B$11&lt;&gt;0,IF(Y94&lt;&gt;"",IF(Y94&lt;&gt;0,Y94*100*100/(INFO!$B$11*INFO!$B$11),""),""),""),"")</f>
      </c>
      <c r="AA94" s="362"/>
    </row>
    <row r="95" spans="1:27" ht="13.5" thickBot="1">
      <c r="A95" s="162">
        <f>COUNTIF($M$2:M95,"W")+COUNTIF($M$2:M95,"T")+COUNTIF($M$2:M95,"C")+COUNTIF($M$2:M95,"P")</f>
        <v>0</v>
      </c>
      <c r="B95" s="174">
        <f>COUNTIF(M92:M95,"W")+COUNTIF(M92:M95,"T")+COUNTIF(M92:M95,"C")+COUNTIF(M92:M95,"P")</f>
        <v>0</v>
      </c>
      <c r="C95" s="170">
        <f>COUNTIF(M89:M95,"W")+COUNTIF(M89:M95,"T")+COUNTIF(M89:M95,"C")+COUNTIF(M89:M95,"P")</f>
        <v>0</v>
      </c>
      <c r="D95" s="170">
        <f t="shared" si="14"/>
        <v>13</v>
      </c>
      <c r="E95" s="174">
        <v>4</v>
      </c>
      <c r="F95" s="174">
        <v>4</v>
      </c>
      <c r="G95" s="174">
        <f t="shared" si="20"/>
        <v>2010</v>
      </c>
      <c r="H95" s="83">
        <f t="shared" si="18"/>
        <v>40272</v>
      </c>
      <c r="I95" s="84"/>
      <c r="J95" s="323"/>
      <c r="K95" s="68"/>
      <c r="L95" s="157">
        <f t="shared" si="19"/>
      </c>
      <c r="M95" s="65"/>
      <c r="N95" s="65" t="str">
        <f t="shared" si="15"/>
        <v>13</v>
      </c>
      <c r="O95" s="65" t="str">
        <f t="shared" si="16"/>
        <v>4</v>
      </c>
      <c r="P95" s="66">
        <f t="shared" si="21"/>
      </c>
      <c r="Q95" s="205">
        <f t="shared" si="22"/>
      </c>
      <c r="R95" s="69"/>
      <c r="S95" s="70"/>
      <c r="T95" s="70"/>
      <c r="U95" s="70"/>
      <c r="V95" s="70"/>
      <c r="W95" s="67">
        <f t="shared" si="17"/>
      </c>
      <c r="X95" s="70">
        <f>IF(INFO!B$10&lt;&gt;"",IF(MONTH(H95)-MONTH(INFO!B$10)&gt;0,YEAR(H95)-YEAR(INFO!B$10),IF(MONTH(H95)-MONTH(INFO!B$10)=0,IF(DAY(H95)-DAY(INFO!B$10)&lt;0,YEAR(H95)-YEAR(INFO!B$10)-1,YEAR(H95)-YEAR(INFO!B$10)),YEAR(H95)-YEAR(INFO!B$10)-1)),"")</f>
      </c>
      <c r="Y95" s="71"/>
      <c r="Z95" s="71">
        <f>IF(INFO!$B$11&lt;&gt;"",IF(INFO!$B$11&lt;&gt;0,IF(Y95&lt;&gt;"",IF(Y95&lt;&gt;0,Y95*100*100/(INFO!$B$11*INFO!$B$11),""),""),""),"")</f>
      </c>
      <c r="AA95" s="363"/>
    </row>
    <row r="96" spans="1:27" ht="12.75">
      <c r="A96" s="162">
        <f>COUNTIF($M$2:M96,"W")+COUNTIF($M$2:M96,"T")+COUNTIF($M$2:M96,"C")+COUNTIF($M$2:M96,"P")</f>
        <v>0</v>
      </c>
      <c r="B96" s="175">
        <f>COUNTIF(M92:M96,"W")+COUNTIF(M92:M96,"T")+COUNTIF(M92:M96,"C")+COUNTIF(M92:M96,"P")</f>
        <v>0</v>
      </c>
      <c r="C96" s="175">
        <f>COUNTIF(M96:M96,"W")+COUNTIF(M96:M96,"T")+COUNTIF(M96:M96,"C")+COUNTIF(M96:M96,"P")</f>
        <v>0</v>
      </c>
      <c r="D96" s="175">
        <f>D89+1</f>
        <v>14</v>
      </c>
      <c r="E96" s="175">
        <v>5</v>
      </c>
      <c r="F96" s="175">
        <v>4</v>
      </c>
      <c r="G96" s="175">
        <f t="shared" si="20"/>
        <v>2010</v>
      </c>
      <c r="H96" s="85">
        <f t="shared" si="18"/>
        <v>40273</v>
      </c>
      <c r="I96" s="86"/>
      <c r="J96" s="319"/>
      <c r="K96" s="58"/>
      <c r="L96" s="156">
        <f t="shared" si="19"/>
      </c>
      <c r="M96" s="51"/>
      <c r="N96" s="51" t="str">
        <f t="shared" si="15"/>
        <v>14</v>
      </c>
      <c r="O96" s="51" t="str">
        <f t="shared" si="16"/>
        <v>4</v>
      </c>
      <c r="P96" s="64">
        <f t="shared" si="21"/>
      </c>
      <c r="Q96" s="201">
        <f t="shared" si="22"/>
      </c>
      <c r="R96" s="59"/>
      <c r="S96" s="60"/>
      <c r="T96" s="60"/>
      <c r="U96" s="60"/>
      <c r="V96" s="60"/>
      <c r="W96" s="57">
        <f t="shared" si="17"/>
      </c>
      <c r="X96" s="60">
        <f>IF(INFO!B$10&lt;&gt;"",IF(MONTH(H96)-MONTH(INFO!B$10)&gt;0,YEAR(H96)-YEAR(INFO!B$10),IF(MONTH(H96)-MONTH(INFO!B$10)=0,IF(DAY(H96)-DAY(INFO!B$10)&lt;0,YEAR(H96)-YEAR(INFO!B$10)-1,YEAR(H96)-YEAR(INFO!B$10)),YEAR(H96)-YEAR(INFO!B$10)-1)),"")</f>
      </c>
      <c r="Y96" s="61"/>
      <c r="Z96" s="61">
        <f>IF(INFO!$B$11&lt;&gt;"",IF(INFO!$B$11&lt;&gt;0,IF(Y96&lt;&gt;"",IF(Y96&lt;&gt;0,Y96*100*100/(INFO!$B$11*INFO!$B$11),""),""),""),"")</f>
      </c>
      <c r="AA96" s="359"/>
    </row>
    <row r="97" spans="1:27" ht="12.75">
      <c r="A97" s="162">
        <f>COUNTIF($M$2:M97,"W")+COUNTIF($M$2:M97,"T")+COUNTIF($M$2:M97,"C")+COUNTIF($M$2:M97,"P")</f>
        <v>0</v>
      </c>
      <c r="B97" s="173">
        <f>COUNTIF(M92:M97,"W")+COUNTIF(M92:M97,"T")+COUNTIF(M92:M97,"C")+COUNTIF(M92:M97,"P")</f>
        <v>0</v>
      </c>
      <c r="C97" s="173">
        <f>COUNTIF(M96:M97,"W")+COUNTIF(M96:M97,"T")+COUNTIF(M96:M97,"C")+COUNTIF(M96:M97,"P")</f>
        <v>0</v>
      </c>
      <c r="D97" s="173">
        <f t="shared" si="14"/>
        <v>14</v>
      </c>
      <c r="E97" s="173">
        <v>6</v>
      </c>
      <c r="F97" s="173">
        <v>4</v>
      </c>
      <c r="G97" s="173">
        <f t="shared" si="20"/>
        <v>2010</v>
      </c>
      <c r="H97" s="19">
        <f t="shared" si="18"/>
        <v>40274</v>
      </c>
      <c r="I97" s="20"/>
      <c r="J97" s="320"/>
      <c r="K97" s="8"/>
      <c r="L97" s="155">
        <f t="shared" si="19"/>
      </c>
      <c r="M97" s="354"/>
      <c r="N97" s="354" t="str">
        <f t="shared" si="15"/>
        <v>14</v>
      </c>
      <c r="O97" s="354" t="str">
        <f t="shared" si="16"/>
        <v>4</v>
      </c>
      <c r="P97" s="14">
        <f t="shared" si="21"/>
      </c>
      <c r="Q97" s="202">
        <f t="shared" si="22"/>
      </c>
      <c r="R97" s="10"/>
      <c r="S97" s="11"/>
      <c r="T97" s="11"/>
      <c r="U97" s="11"/>
      <c r="V97" s="11"/>
      <c r="W97" s="9">
        <f t="shared" si="17"/>
      </c>
      <c r="X97" s="11">
        <f>IF(INFO!B$10&lt;&gt;"",IF(MONTH(H97)-MONTH(INFO!B$10)&gt;0,YEAR(H97)-YEAR(INFO!B$10),IF(MONTH(H97)-MONTH(INFO!B$10)=0,IF(DAY(H97)-DAY(INFO!B$10)&lt;0,YEAR(H97)-YEAR(INFO!B$10)-1,YEAR(H97)-YEAR(INFO!B$10)),YEAR(H97)-YEAR(INFO!B$10)-1)),"")</f>
      </c>
      <c r="Y97" s="12"/>
      <c r="Z97" s="12">
        <f>IF(INFO!$B$11&lt;&gt;"",IF(INFO!$B$11&lt;&gt;0,IF(Y97&lt;&gt;"",IF(Y97&lt;&gt;0,Y97*100*100/(INFO!$B$11*INFO!$B$11),""),""),""),"")</f>
      </c>
      <c r="AA97" s="360"/>
    </row>
    <row r="98" spans="1:27" ht="12.75">
      <c r="A98" s="162">
        <f>COUNTIF($M$2:M98,"W")+COUNTIF($M$2:M98,"T")+COUNTIF($M$2:M98,"C")+COUNTIF($M$2:M98,"P")</f>
        <v>0</v>
      </c>
      <c r="B98" s="173">
        <f>COUNTIF(M92:M98,"W")+COUNTIF(M92:M98,"T")+COUNTIF(M92:M98,"C")+COUNTIF(M92:M98,"P")</f>
        <v>0</v>
      </c>
      <c r="C98" s="173">
        <f>COUNTIF(M96:M98,"W")+COUNTIF(M96:M98,"T")+COUNTIF(M96:M98,"C")+COUNTIF(M96:M98,"P")</f>
        <v>0</v>
      </c>
      <c r="D98" s="173">
        <f t="shared" si="14"/>
        <v>14</v>
      </c>
      <c r="E98" s="173">
        <v>7</v>
      </c>
      <c r="F98" s="173">
        <v>4</v>
      </c>
      <c r="G98" s="173">
        <f t="shared" si="20"/>
        <v>2010</v>
      </c>
      <c r="H98" s="19">
        <f t="shared" si="18"/>
        <v>40275</v>
      </c>
      <c r="I98" s="20"/>
      <c r="J98" s="320"/>
      <c r="K98" s="8"/>
      <c r="L98" s="155">
        <f t="shared" si="19"/>
      </c>
      <c r="M98" s="354"/>
      <c r="N98" s="354" t="str">
        <f t="shared" si="15"/>
        <v>14</v>
      </c>
      <c r="O98" s="354" t="str">
        <f t="shared" si="16"/>
        <v>4</v>
      </c>
      <c r="P98" s="14">
        <f t="shared" si="21"/>
      </c>
      <c r="Q98" s="202">
        <f t="shared" si="22"/>
      </c>
      <c r="R98" s="10"/>
      <c r="S98" s="11"/>
      <c r="T98" s="11"/>
      <c r="U98" s="11"/>
      <c r="V98" s="11"/>
      <c r="W98" s="9">
        <f t="shared" si="17"/>
      </c>
      <c r="X98" s="11">
        <f>IF(INFO!B$10&lt;&gt;"",IF(MONTH(H98)-MONTH(INFO!B$10)&gt;0,YEAR(H98)-YEAR(INFO!B$10),IF(MONTH(H98)-MONTH(INFO!B$10)=0,IF(DAY(H98)-DAY(INFO!B$10)&lt;0,YEAR(H98)-YEAR(INFO!B$10)-1,YEAR(H98)-YEAR(INFO!B$10)),YEAR(H98)-YEAR(INFO!B$10)-1)),"")</f>
      </c>
      <c r="Y98" s="12"/>
      <c r="Z98" s="12">
        <f>IF(INFO!$B$11&lt;&gt;"",IF(INFO!$B$11&lt;&gt;0,IF(Y98&lt;&gt;"",IF(Y98&lt;&gt;0,Y98*100*100/(INFO!$B$11*INFO!$B$11),""),""),""),"")</f>
      </c>
      <c r="AA98" s="360"/>
    </row>
    <row r="99" spans="1:27" ht="12.75">
      <c r="A99" s="162">
        <f>COUNTIF($M$2:M99,"W")+COUNTIF($M$2:M99,"T")+COUNTIF($M$2:M99,"C")+COUNTIF($M$2:M99,"P")</f>
        <v>0</v>
      </c>
      <c r="B99" s="173">
        <f>COUNTIF(M92:M99,"W")+COUNTIF(M92:M99,"T")+COUNTIF(M92:M99,"C")+COUNTIF(M92:M99,"P")</f>
        <v>0</v>
      </c>
      <c r="C99" s="173">
        <f>COUNTIF(M96:M99,"W")+COUNTIF(M96:M99,"T")+COUNTIF(M96:M99,"C")+COUNTIF(M96:M99,"P")</f>
        <v>0</v>
      </c>
      <c r="D99" s="173">
        <f t="shared" si="14"/>
        <v>14</v>
      </c>
      <c r="E99" s="173">
        <v>8</v>
      </c>
      <c r="F99" s="173">
        <v>4</v>
      </c>
      <c r="G99" s="173">
        <f t="shared" si="20"/>
        <v>2010</v>
      </c>
      <c r="H99" s="19">
        <f t="shared" si="18"/>
        <v>40276</v>
      </c>
      <c r="I99" s="20"/>
      <c r="J99" s="320"/>
      <c r="K99" s="8"/>
      <c r="L99" s="155">
        <f t="shared" si="19"/>
      </c>
      <c r="M99" s="354"/>
      <c r="N99" s="354" t="str">
        <f t="shared" si="15"/>
        <v>14</v>
      </c>
      <c r="O99" s="354" t="str">
        <f t="shared" si="16"/>
        <v>4</v>
      </c>
      <c r="P99" s="14">
        <f t="shared" si="21"/>
      </c>
      <c r="Q99" s="202">
        <f t="shared" si="22"/>
      </c>
      <c r="R99" s="10"/>
      <c r="S99" s="11"/>
      <c r="T99" s="11"/>
      <c r="U99" s="11"/>
      <c r="V99" s="11"/>
      <c r="W99" s="9">
        <f t="shared" si="17"/>
      </c>
      <c r="X99" s="11">
        <f>IF(INFO!B$10&lt;&gt;"",IF(MONTH(H99)-MONTH(INFO!B$10)&gt;0,YEAR(H99)-YEAR(INFO!B$10),IF(MONTH(H99)-MONTH(INFO!B$10)=0,IF(DAY(H99)-DAY(INFO!B$10)&lt;0,YEAR(H99)-YEAR(INFO!B$10)-1,YEAR(H99)-YEAR(INFO!B$10)),YEAR(H99)-YEAR(INFO!B$10)-1)),"")</f>
      </c>
      <c r="Y99" s="12"/>
      <c r="Z99" s="12">
        <f>IF(INFO!$B$11&lt;&gt;"",IF(INFO!$B$11&lt;&gt;0,IF(Y99&lt;&gt;"",IF(Y99&lt;&gt;0,Y99*100*100/(INFO!$B$11*INFO!$B$11),""),""),""),"")</f>
      </c>
      <c r="AA99" s="360"/>
    </row>
    <row r="100" spans="1:27" ht="12.75">
      <c r="A100" s="162">
        <f>COUNTIF($M$2:M100,"W")+COUNTIF($M$2:M100,"T")+COUNTIF($M$2:M100,"C")+COUNTIF($M$2:M100,"P")</f>
        <v>0</v>
      </c>
      <c r="B100" s="173">
        <f>COUNTIF(M92:M100,"W")+COUNTIF(M92:M100,"T")+COUNTIF(M92:M100,"C")+COUNTIF(M92:M100,"P")</f>
        <v>0</v>
      </c>
      <c r="C100" s="173">
        <f>COUNTIF(M96:M100,"W")+COUNTIF(M96:M100,"T")+COUNTIF(M96:M100,"C")+COUNTIF(M96:M100,"P")</f>
        <v>0</v>
      </c>
      <c r="D100" s="173">
        <f t="shared" si="14"/>
        <v>14</v>
      </c>
      <c r="E100" s="173">
        <v>9</v>
      </c>
      <c r="F100" s="173">
        <v>4</v>
      </c>
      <c r="G100" s="173">
        <f t="shared" si="20"/>
        <v>2010</v>
      </c>
      <c r="H100" s="19">
        <f t="shared" si="18"/>
        <v>40277</v>
      </c>
      <c r="I100" s="20"/>
      <c r="J100" s="320"/>
      <c r="K100" s="8"/>
      <c r="L100" s="155">
        <f t="shared" si="19"/>
      </c>
      <c r="M100" s="10"/>
      <c r="N100" s="10" t="str">
        <f t="shared" si="15"/>
        <v>14</v>
      </c>
      <c r="O100" s="10" t="str">
        <f t="shared" si="16"/>
        <v>4</v>
      </c>
      <c r="P100" s="14">
        <f t="shared" si="21"/>
      </c>
      <c r="Q100" s="202">
        <f t="shared" si="22"/>
      </c>
      <c r="R100" s="10"/>
      <c r="S100" s="11"/>
      <c r="T100" s="11"/>
      <c r="U100" s="11"/>
      <c r="V100" s="11"/>
      <c r="W100" s="9">
        <f t="shared" si="17"/>
      </c>
      <c r="X100" s="11">
        <f>IF(INFO!B$10&lt;&gt;"",IF(MONTH(H100)-MONTH(INFO!B$10)&gt;0,YEAR(H100)-YEAR(INFO!B$10),IF(MONTH(H100)-MONTH(INFO!B$10)=0,IF(DAY(H100)-DAY(INFO!B$10)&lt;0,YEAR(H100)-YEAR(INFO!B$10)-1,YEAR(H100)-YEAR(INFO!B$10)),YEAR(H100)-YEAR(INFO!B$10)-1)),"")</f>
      </c>
      <c r="Y100" s="12"/>
      <c r="Z100" s="12">
        <f>IF(INFO!$B$11&lt;&gt;"",IF(INFO!$B$11&lt;&gt;0,IF(Y100&lt;&gt;"",IF(Y100&lt;&gt;0,Y100*100*100/(INFO!$B$11*INFO!$B$11),""),""),""),"")</f>
      </c>
      <c r="AA100" s="360"/>
    </row>
    <row r="101" spans="1:27" ht="12.75">
      <c r="A101" s="162">
        <f>COUNTIF($M$2:M101,"W")+COUNTIF($M$2:M101,"T")+COUNTIF($M$2:M101,"C")+COUNTIF($M$2:M101,"P")</f>
        <v>0</v>
      </c>
      <c r="B101" s="173">
        <f>COUNTIF(M92:M101,"W")+COUNTIF(M92:M101,"T")+COUNTIF(M92:M101,"C")+COUNTIF(M92:M101,"P")</f>
        <v>0</v>
      </c>
      <c r="C101" s="173">
        <f>COUNTIF(M96:M101,"W")+COUNTIF(M96:M101,"T")+COUNTIF(M96:M101,"C")+COUNTIF(M96:M101,"P")</f>
        <v>0</v>
      </c>
      <c r="D101" s="173">
        <f t="shared" si="14"/>
        <v>14</v>
      </c>
      <c r="E101" s="173">
        <v>10</v>
      </c>
      <c r="F101" s="173">
        <v>4</v>
      </c>
      <c r="G101" s="173">
        <f t="shared" si="20"/>
        <v>2010</v>
      </c>
      <c r="H101" s="19">
        <f t="shared" si="18"/>
        <v>40278</v>
      </c>
      <c r="I101" s="20"/>
      <c r="J101" s="322"/>
      <c r="K101" s="54"/>
      <c r="L101" s="156">
        <f t="shared" si="19"/>
      </c>
      <c r="M101" s="63"/>
      <c r="N101" s="63" t="str">
        <f t="shared" si="15"/>
        <v>14</v>
      </c>
      <c r="O101" s="63" t="str">
        <f t="shared" si="16"/>
        <v>4</v>
      </c>
      <c r="P101" s="64">
        <f t="shared" si="21"/>
      </c>
      <c r="Q101" s="204">
        <f t="shared" si="22"/>
      </c>
      <c r="R101" s="51"/>
      <c r="S101" s="55"/>
      <c r="T101" s="55"/>
      <c r="U101" s="55"/>
      <c r="V101" s="55"/>
      <c r="W101" s="53">
        <f t="shared" si="17"/>
      </c>
      <c r="X101" s="55">
        <f>IF(INFO!B$10&lt;&gt;"",IF(MONTH(H101)-MONTH(INFO!B$10)&gt;0,YEAR(H101)-YEAR(INFO!B$10),IF(MONTH(H101)-MONTH(INFO!B$10)=0,IF(DAY(H101)-DAY(INFO!B$10)&lt;0,YEAR(H101)-YEAR(INFO!B$10)-1,YEAR(H101)-YEAR(INFO!B$10)),YEAR(H101)-YEAR(INFO!B$10)-1)),"")</f>
      </c>
      <c r="Y101" s="56"/>
      <c r="Z101" s="56">
        <f>IF(INFO!$B$11&lt;&gt;"",IF(INFO!$B$11&lt;&gt;0,IF(Y101&lt;&gt;"",IF(Y101&lt;&gt;0,Y101*100*100/(INFO!$B$11*INFO!$B$11),""),""),""),"")</f>
      </c>
      <c r="AA101" s="362"/>
    </row>
    <row r="102" spans="1:27" ht="13.5" thickBot="1">
      <c r="A102" s="162">
        <f>COUNTIF($M$2:M102,"W")+COUNTIF($M$2:M102,"T")+COUNTIF($M$2:M102,"C")+COUNTIF($M$2:M102,"P")</f>
        <v>0</v>
      </c>
      <c r="B102" s="174">
        <f>COUNTIF(M92:M102,"W")+COUNTIF(M92:M102,"T")+COUNTIF(M92:M102,"C")+COUNTIF(M92:M102,"P")</f>
        <v>0</v>
      </c>
      <c r="C102" s="174">
        <f>COUNTIF(M96:M102,"W")+COUNTIF(M96:M102,"T")+COUNTIF(M96:M102,"C")+COUNTIF(M96:M102,"P")</f>
        <v>0</v>
      </c>
      <c r="D102" s="174">
        <f t="shared" si="14"/>
        <v>14</v>
      </c>
      <c r="E102" s="174">
        <v>11</v>
      </c>
      <c r="F102" s="174">
        <v>4</v>
      </c>
      <c r="G102" s="174">
        <f t="shared" si="20"/>
        <v>2010</v>
      </c>
      <c r="H102" s="83">
        <f t="shared" si="18"/>
        <v>40279</v>
      </c>
      <c r="I102" s="84"/>
      <c r="J102" s="323"/>
      <c r="K102" s="68"/>
      <c r="L102" s="157">
        <f t="shared" si="19"/>
      </c>
      <c r="M102" s="65"/>
      <c r="N102" s="65" t="str">
        <f t="shared" si="15"/>
        <v>14</v>
      </c>
      <c r="O102" s="65" t="str">
        <f t="shared" si="16"/>
        <v>4</v>
      </c>
      <c r="P102" s="66">
        <f t="shared" si="21"/>
      </c>
      <c r="Q102" s="205">
        <f t="shared" si="22"/>
      </c>
      <c r="R102" s="69"/>
      <c r="S102" s="70"/>
      <c r="T102" s="70"/>
      <c r="U102" s="70"/>
      <c r="V102" s="70"/>
      <c r="W102" s="67">
        <f t="shared" si="17"/>
      </c>
      <c r="X102" s="70">
        <f>IF(INFO!B$10&lt;&gt;"",IF(MONTH(H102)-MONTH(INFO!B$10)&gt;0,YEAR(H102)-YEAR(INFO!B$10),IF(MONTH(H102)-MONTH(INFO!B$10)=0,IF(DAY(H102)-DAY(INFO!B$10)&lt;0,YEAR(H102)-YEAR(INFO!B$10)-1,YEAR(H102)-YEAR(INFO!B$10)),YEAR(H102)-YEAR(INFO!B$10)-1)),"")</f>
      </c>
      <c r="Y102" s="71"/>
      <c r="Z102" s="71">
        <f>IF(INFO!$B$11&lt;&gt;"",IF(INFO!$B$11&lt;&gt;0,IF(Y102&lt;&gt;"",IF(Y102&lt;&gt;0,Y102*100*100/(INFO!$B$11*INFO!$B$11),""),""),""),"")</f>
      </c>
      <c r="AA102" s="363"/>
    </row>
    <row r="103" spans="1:27" ht="12.75">
      <c r="A103" s="162">
        <f>COUNTIF($M$2:M103,"W")+COUNTIF($M$2:M103,"T")+COUNTIF($M$2:M103,"C")+COUNTIF($M$2:M103,"P")</f>
        <v>0</v>
      </c>
      <c r="B103" s="175">
        <f>COUNTIF(M92:M103,"W")+COUNTIF(M92:M103,"T")+COUNTIF(M92:M103,"C")+COUNTIF(M92:M103,"P")</f>
        <v>0</v>
      </c>
      <c r="C103" s="175">
        <f>COUNTIF(M103:M103,"W")+COUNTIF(M103:M103,"T")+COUNTIF(M103:M103,"C")+COUNTIF(M103:M103,"P")</f>
        <v>0</v>
      </c>
      <c r="D103" s="175">
        <f>D96+1</f>
        <v>15</v>
      </c>
      <c r="E103" s="175">
        <v>12</v>
      </c>
      <c r="F103" s="175">
        <v>4</v>
      </c>
      <c r="G103" s="175">
        <f t="shared" si="20"/>
        <v>2010</v>
      </c>
      <c r="H103" s="85">
        <f t="shared" si="18"/>
        <v>40280</v>
      </c>
      <c r="I103" s="86"/>
      <c r="J103" s="321"/>
      <c r="K103" s="40"/>
      <c r="L103" s="155">
        <f t="shared" si="19"/>
      </c>
      <c r="M103" s="355"/>
      <c r="N103" s="355" t="str">
        <f t="shared" si="15"/>
        <v>15</v>
      </c>
      <c r="O103" s="355" t="str">
        <f t="shared" si="16"/>
        <v>4</v>
      </c>
      <c r="P103" s="14">
        <f t="shared" si="21"/>
      </c>
      <c r="Q103" s="203">
        <f t="shared" si="22"/>
      </c>
      <c r="R103" s="41"/>
      <c r="S103" s="42"/>
      <c r="T103" s="42"/>
      <c r="U103" s="42"/>
      <c r="V103" s="42"/>
      <c r="W103" s="50">
        <f t="shared" si="17"/>
      </c>
      <c r="X103" s="42">
        <f>IF(INFO!B$10&lt;&gt;"",IF(MONTH(H103)-MONTH(INFO!B$10)&gt;0,YEAR(H103)-YEAR(INFO!B$10),IF(MONTH(H103)-MONTH(INFO!B$10)=0,IF(DAY(H103)-DAY(INFO!B$10)&lt;0,YEAR(H103)-YEAR(INFO!B$10)-1,YEAR(H103)-YEAR(INFO!B$10)),YEAR(H103)-YEAR(INFO!B$10)-1)),"")</f>
      </c>
      <c r="Y103" s="43"/>
      <c r="Z103" s="43">
        <f>IF(INFO!$B$11&lt;&gt;"",IF(INFO!$B$11&lt;&gt;0,IF(Y103&lt;&gt;"",IF(Y103&lt;&gt;0,Y103*100*100/(INFO!$B$11*INFO!$B$11),""),""),""),"")</f>
      </c>
      <c r="AA103" s="361"/>
    </row>
    <row r="104" spans="1:27" ht="12.75">
      <c r="A104" s="162">
        <f>COUNTIF($M$2:M104,"W")+COUNTIF($M$2:M104,"T")+COUNTIF($M$2:M104,"C")+COUNTIF($M$2:M104,"P")</f>
        <v>0</v>
      </c>
      <c r="B104" s="173">
        <f>COUNTIF(M92:M104,"W")+COUNTIF(M92:M104,"T")+COUNTIF(M92:M104,"C")+COUNTIF(M92:M104,"P")</f>
        <v>0</v>
      </c>
      <c r="C104" s="173">
        <f>COUNTIF(M103:M104,"W")+COUNTIF(M103:M104,"T")+COUNTIF(M103:M104,"C")+COUNTIF(M103:M104,"P")</f>
        <v>0</v>
      </c>
      <c r="D104" s="173">
        <f t="shared" si="14"/>
        <v>15</v>
      </c>
      <c r="E104" s="173">
        <v>13</v>
      </c>
      <c r="F104" s="173">
        <v>4</v>
      </c>
      <c r="G104" s="173">
        <f t="shared" si="20"/>
        <v>2010</v>
      </c>
      <c r="H104" s="19">
        <f t="shared" si="18"/>
        <v>40281</v>
      </c>
      <c r="I104" s="20"/>
      <c r="J104" s="320"/>
      <c r="K104" s="8"/>
      <c r="L104" s="155">
        <f t="shared" si="19"/>
      </c>
      <c r="M104" s="354"/>
      <c r="N104" s="354" t="str">
        <f t="shared" si="15"/>
        <v>15</v>
      </c>
      <c r="O104" s="354" t="str">
        <f t="shared" si="16"/>
        <v>4</v>
      </c>
      <c r="P104" s="14">
        <f t="shared" si="21"/>
      </c>
      <c r="Q104" s="202">
        <f t="shared" si="22"/>
      </c>
      <c r="R104" s="10"/>
      <c r="S104" s="11"/>
      <c r="T104" s="11"/>
      <c r="U104" s="11"/>
      <c r="V104" s="11"/>
      <c r="W104" s="9">
        <f t="shared" si="17"/>
      </c>
      <c r="X104" s="11">
        <f>IF(INFO!B$10&lt;&gt;"",IF(MONTH(H104)-MONTH(INFO!B$10)&gt;0,YEAR(H104)-YEAR(INFO!B$10),IF(MONTH(H104)-MONTH(INFO!B$10)=0,IF(DAY(H104)-DAY(INFO!B$10)&lt;0,YEAR(H104)-YEAR(INFO!B$10)-1,YEAR(H104)-YEAR(INFO!B$10)),YEAR(H104)-YEAR(INFO!B$10)-1)),"")</f>
      </c>
      <c r="Y104" s="12"/>
      <c r="Z104" s="12">
        <f>IF(INFO!$B$11&lt;&gt;"",IF(INFO!$B$11&lt;&gt;0,IF(Y104&lt;&gt;"",IF(Y104&lt;&gt;0,Y104*100*100/(INFO!$B$11*INFO!$B$11),""),""),""),"")</f>
      </c>
      <c r="AA104" s="360"/>
    </row>
    <row r="105" spans="1:27" ht="12.75">
      <c r="A105" s="162">
        <f>COUNTIF($M$2:M105,"W")+COUNTIF($M$2:M105,"T")+COUNTIF($M$2:M105,"C")+COUNTIF($M$2:M105,"P")</f>
        <v>0</v>
      </c>
      <c r="B105" s="173">
        <f>COUNTIF(M92:M105,"W")+COUNTIF(M92:M105,"T")+COUNTIF(M92:M105,"C")+COUNTIF(M92:M105,"P")</f>
        <v>0</v>
      </c>
      <c r="C105" s="173">
        <f>COUNTIF(M103:M105,"W")+COUNTIF(M103:M105,"T")+COUNTIF(M103:M105,"C")+COUNTIF(M103:M105,"P")</f>
        <v>0</v>
      </c>
      <c r="D105" s="173">
        <f t="shared" si="14"/>
        <v>15</v>
      </c>
      <c r="E105" s="173">
        <v>14</v>
      </c>
      <c r="F105" s="173">
        <v>4</v>
      </c>
      <c r="G105" s="173">
        <f t="shared" si="20"/>
        <v>2010</v>
      </c>
      <c r="H105" s="19">
        <f t="shared" si="18"/>
        <v>40282</v>
      </c>
      <c r="I105" s="20"/>
      <c r="J105" s="320"/>
      <c r="K105" s="8"/>
      <c r="L105" s="155">
        <f t="shared" si="19"/>
      </c>
      <c r="M105" s="354"/>
      <c r="N105" s="354" t="str">
        <f t="shared" si="15"/>
        <v>15</v>
      </c>
      <c r="O105" s="354" t="str">
        <f t="shared" si="16"/>
        <v>4</v>
      </c>
      <c r="P105" s="14">
        <f t="shared" si="21"/>
      </c>
      <c r="Q105" s="202">
        <f t="shared" si="22"/>
      </c>
      <c r="R105" s="10"/>
      <c r="S105" s="11"/>
      <c r="T105" s="11"/>
      <c r="U105" s="11"/>
      <c r="V105" s="11"/>
      <c r="W105" s="9">
        <f t="shared" si="17"/>
      </c>
      <c r="X105" s="11">
        <f>IF(INFO!B$10&lt;&gt;"",IF(MONTH(H105)-MONTH(INFO!B$10)&gt;0,YEAR(H105)-YEAR(INFO!B$10),IF(MONTH(H105)-MONTH(INFO!B$10)=0,IF(DAY(H105)-DAY(INFO!B$10)&lt;0,YEAR(H105)-YEAR(INFO!B$10)-1,YEAR(H105)-YEAR(INFO!B$10)),YEAR(H105)-YEAR(INFO!B$10)-1)),"")</f>
      </c>
      <c r="Y105" s="12"/>
      <c r="Z105" s="12">
        <f>IF(INFO!$B$11&lt;&gt;"",IF(INFO!$B$11&lt;&gt;0,IF(Y105&lt;&gt;"",IF(Y105&lt;&gt;0,Y105*100*100/(INFO!$B$11*INFO!$B$11),""),""),""),"")</f>
      </c>
      <c r="AA105" s="360"/>
    </row>
    <row r="106" spans="1:27" ht="12.75">
      <c r="A106" s="162">
        <f>COUNTIF($M$2:M106,"W")+COUNTIF($M$2:M106,"T")+COUNTIF($M$2:M106,"C")+COUNTIF($M$2:M106,"P")</f>
        <v>0</v>
      </c>
      <c r="B106" s="173">
        <f>COUNTIF(M92:M106,"W")+COUNTIF(M92:M106,"T")+COUNTIF(M92:M106,"C")+COUNTIF(M92:M106,"P")</f>
        <v>0</v>
      </c>
      <c r="C106" s="173">
        <f>COUNTIF(M103:M106,"W")+COUNTIF(M103:M106,"T")+COUNTIF(M103:M106,"C")+COUNTIF(M103:M106,"P")</f>
        <v>0</v>
      </c>
      <c r="D106" s="173">
        <f t="shared" si="14"/>
        <v>15</v>
      </c>
      <c r="E106" s="173">
        <v>15</v>
      </c>
      <c r="F106" s="173">
        <v>4</v>
      </c>
      <c r="G106" s="173">
        <f t="shared" si="20"/>
        <v>2010</v>
      </c>
      <c r="H106" s="19">
        <f t="shared" si="18"/>
        <v>40283</v>
      </c>
      <c r="I106" s="20"/>
      <c r="J106" s="320"/>
      <c r="K106" s="8"/>
      <c r="L106" s="155">
        <f t="shared" si="19"/>
      </c>
      <c r="M106" s="354"/>
      <c r="N106" s="354" t="str">
        <f t="shared" si="15"/>
        <v>15</v>
      </c>
      <c r="O106" s="354" t="str">
        <f t="shared" si="16"/>
        <v>4</v>
      </c>
      <c r="P106" s="14">
        <f t="shared" si="21"/>
      </c>
      <c r="Q106" s="202">
        <f t="shared" si="22"/>
      </c>
      <c r="R106" s="10"/>
      <c r="S106" s="11"/>
      <c r="T106" s="11"/>
      <c r="U106" s="11"/>
      <c r="V106" s="11"/>
      <c r="W106" s="9">
        <f t="shared" si="17"/>
      </c>
      <c r="X106" s="11">
        <f>IF(INFO!B$10&lt;&gt;"",IF(MONTH(H106)-MONTH(INFO!B$10)&gt;0,YEAR(H106)-YEAR(INFO!B$10),IF(MONTH(H106)-MONTH(INFO!B$10)=0,IF(DAY(H106)-DAY(INFO!B$10)&lt;0,YEAR(H106)-YEAR(INFO!B$10)-1,YEAR(H106)-YEAR(INFO!B$10)),YEAR(H106)-YEAR(INFO!B$10)-1)),"")</f>
      </c>
      <c r="Y106" s="12"/>
      <c r="Z106" s="12">
        <f>IF(INFO!$B$11&lt;&gt;"",IF(INFO!$B$11&lt;&gt;0,IF(Y106&lt;&gt;"",IF(Y106&lt;&gt;0,Y106*100*100/(INFO!$B$11*INFO!$B$11),""),""),""),"")</f>
      </c>
      <c r="AA106" s="360"/>
    </row>
    <row r="107" spans="1:27" ht="12.75">
      <c r="A107" s="162">
        <f>COUNTIF($M$2:M107,"W")+COUNTIF($M$2:M107,"T")+COUNTIF($M$2:M107,"C")+COUNTIF($M$2:M107,"P")</f>
        <v>0</v>
      </c>
      <c r="B107" s="173">
        <f>COUNTIF(M92:M107,"W")+COUNTIF(M92:M107,"T")+COUNTIF(M92:M107,"C")+COUNTIF(M92:M107,"P")</f>
        <v>0</v>
      </c>
      <c r="C107" s="173">
        <f>COUNTIF(M103:M107,"W")+COUNTIF(M103:M107,"T")+COUNTIF(M103:M107,"C")+COUNTIF(M103:M107,"P")</f>
        <v>0</v>
      </c>
      <c r="D107" s="173">
        <f t="shared" si="14"/>
        <v>15</v>
      </c>
      <c r="E107" s="173">
        <v>16</v>
      </c>
      <c r="F107" s="173">
        <v>4</v>
      </c>
      <c r="G107" s="173">
        <f t="shared" si="20"/>
        <v>2010</v>
      </c>
      <c r="H107" s="19">
        <f t="shared" si="18"/>
        <v>40284</v>
      </c>
      <c r="I107" s="20"/>
      <c r="J107" s="320"/>
      <c r="K107" s="8"/>
      <c r="L107" s="155">
        <f t="shared" si="19"/>
      </c>
      <c r="M107" s="354"/>
      <c r="N107" s="354" t="str">
        <f t="shared" si="15"/>
        <v>15</v>
      </c>
      <c r="O107" s="354" t="str">
        <f t="shared" si="16"/>
        <v>4</v>
      </c>
      <c r="P107" s="14">
        <f t="shared" si="21"/>
      </c>
      <c r="Q107" s="202">
        <f t="shared" si="22"/>
      </c>
      <c r="R107" s="10"/>
      <c r="S107" s="11"/>
      <c r="T107" s="11"/>
      <c r="U107" s="11"/>
      <c r="V107" s="11"/>
      <c r="W107" s="9">
        <f t="shared" si="17"/>
      </c>
      <c r="X107" s="11">
        <f>IF(INFO!B$10&lt;&gt;"",IF(MONTH(H107)-MONTH(INFO!B$10)&gt;0,YEAR(H107)-YEAR(INFO!B$10),IF(MONTH(H107)-MONTH(INFO!B$10)=0,IF(DAY(H107)-DAY(INFO!B$10)&lt;0,YEAR(H107)-YEAR(INFO!B$10)-1,YEAR(H107)-YEAR(INFO!B$10)),YEAR(H107)-YEAR(INFO!B$10)-1)),"")</f>
      </c>
      <c r="Y107" s="12"/>
      <c r="Z107" s="12">
        <f>IF(INFO!$B$11&lt;&gt;"",IF(INFO!$B$11&lt;&gt;0,IF(Y107&lt;&gt;"",IF(Y107&lt;&gt;0,Y107*100*100/(INFO!$B$11*INFO!$B$11),""),""),""),"")</f>
      </c>
      <c r="AA107" s="360"/>
    </row>
    <row r="108" spans="1:27" ht="12.75">
      <c r="A108" s="162">
        <f>COUNTIF($M$2:M108,"W")+COUNTIF($M$2:M108,"T")+COUNTIF($M$2:M108,"C")+COUNTIF($M$2:M108,"P")</f>
        <v>0</v>
      </c>
      <c r="B108" s="173">
        <f>COUNTIF(M92:M108,"W")+COUNTIF(M92:M108,"T")+COUNTIF(M92:M108,"C")+COUNTIF(M92:M108,"P")</f>
        <v>0</v>
      </c>
      <c r="C108" s="173">
        <f>COUNTIF(M103:M108,"W")+COUNTIF(M103:M108,"T")+COUNTIF(M103:M108,"C")+COUNTIF(M103:M108,"P")</f>
        <v>0</v>
      </c>
      <c r="D108" s="173">
        <f t="shared" si="14"/>
        <v>15</v>
      </c>
      <c r="E108" s="173">
        <v>17</v>
      </c>
      <c r="F108" s="173">
        <v>4</v>
      </c>
      <c r="G108" s="173">
        <f t="shared" si="20"/>
        <v>2010</v>
      </c>
      <c r="H108" s="19">
        <f t="shared" si="18"/>
        <v>40285</v>
      </c>
      <c r="I108" s="20"/>
      <c r="J108" s="322"/>
      <c r="K108" s="54"/>
      <c r="L108" s="156">
        <f t="shared" si="19"/>
      </c>
      <c r="M108" s="63"/>
      <c r="N108" s="63" t="str">
        <f t="shared" si="15"/>
        <v>15</v>
      </c>
      <c r="O108" s="63" t="str">
        <f t="shared" si="16"/>
        <v>4</v>
      </c>
      <c r="P108" s="64">
        <f t="shared" si="21"/>
      </c>
      <c r="Q108" s="204">
        <f t="shared" si="22"/>
      </c>
      <c r="R108" s="51"/>
      <c r="S108" s="55"/>
      <c r="T108" s="55"/>
      <c r="U108" s="55"/>
      <c r="V108" s="55"/>
      <c r="W108" s="53">
        <f t="shared" si="17"/>
      </c>
      <c r="X108" s="55">
        <f>IF(INFO!B$10&lt;&gt;"",IF(MONTH(H108)-MONTH(INFO!B$10)&gt;0,YEAR(H108)-YEAR(INFO!B$10),IF(MONTH(H108)-MONTH(INFO!B$10)=0,IF(DAY(H108)-DAY(INFO!B$10)&lt;0,YEAR(H108)-YEAR(INFO!B$10)-1,YEAR(H108)-YEAR(INFO!B$10)),YEAR(H108)-YEAR(INFO!B$10)-1)),"")</f>
      </c>
      <c r="Y108" s="56"/>
      <c r="Z108" s="56">
        <f>IF(INFO!$B$11&lt;&gt;"",IF(INFO!$B$11&lt;&gt;0,IF(Y108&lt;&gt;"",IF(Y108&lt;&gt;0,Y108*100*100/(INFO!$B$11*INFO!$B$11),""),""),""),"")</f>
      </c>
      <c r="AA108" s="362"/>
    </row>
    <row r="109" spans="1:27" ht="13.5" thickBot="1">
      <c r="A109" s="162">
        <f>COUNTIF($M$2:M109,"W")+COUNTIF($M$2:M109,"T")+COUNTIF($M$2:M109,"C")+COUNTIF($M$2:M109,"P")</f>
        <v>0</v>
      </c>
      <c r="B109" s="174">
        <f>COUNTIF(M92:M109,"W")+COUNTIF(M92:M109,"T")+COUNTIF(M92:M109,"C")+COUNTIF(M92:M109,"P")</f>
        <v>0</v>
      </c>
      <c r="C109" s="174">
        <f>COUNTIF(M103:M109,"W")+COUNTIF(M103:M109,"T")+COUNTIF(M103:M109,"C")+COUNTIF(M103:M109,"P")</f>
        <v>0</v>
      </c>
      <c r="D109" s="174">
        <f t="shared" si="14"/>
        <v>15</v>
      </c>
      <c r="E109" s="174">
        <v>18</v>
      </c>
      <c r="F109" s="174">
        <v>4</v>
      </c>
      <c r="G109" s="174">
        <f t="shared" si="20"/>
        <v>2010</v>
      </c>
      <c r="H109" s="83">
        <f t="shared" si="18"/>
        <v>40286</v>
      </c>
      <c r="I109" s="84"/>
      <c r="J109" s="323"/>
      <c r="K109" s="68"/>
      <c r="L109" s="157">
        <f t="shared" si="19"/>
      </c>
      <c r="M109" s="65"/>
      <c r="N109" s="65" t="str">
        <f t="shared" si="15"/>
        <v>15</v>
      </c>
      <c r="O109" s="65" t="str">
        <f t="shared" si="16"/>
        <v>4</v>
      </c>
      <c r="P109" s="66">
        <f t="shared" si="21"/>
      </c>
      <c r="Q109" s="205">
        <f t="shared" si="22"/>
      </c>
      <c r="R109" s="69"/>
      <c r="S109" s="70"/>
      <c r="T109" s="70"/>
      <c r="U109" s="70"/>
      <c r="V109" s="70"/>
      <c r="W109" s="67">
        <f t="shared" si="17"/>
      </c>
      <c r="X109" s="70">
        <f>IF(INFO!B$10&lt;&gt;"",IF(MONTH(H109)-MONTH(INFO!B$10)&gt;0,YEAR(H109)-YEAR(INFO!B$10),IF(MONTH(H109)-MONTH(INFO!B$10)=0,IF(DAY(H109)-DAY(INFO!B$10)&lt;0,YEAR(H109)-YEAR(INFO!B$10)-1,YEAR(H109)-YEAR(INFO!B$10)),YEAR(H109)-YEAR(INFO!B$10)-1)),"")</f>
      </c>
      <c r="Y109" s="71"/>
      <c r="Z109" s="71">
        <f>IF(INFO!$B$11&lt;&gt;"",IF(INFO!$B$11&lt;&gt;0,IF(Y109&lt;&gt;"",IF(Y109&lt;&gt;0,Y109*100*100/(INFO!$B$11*INFO!$B$11),""),""),""),"")</f>
      </c>
      <c r="AA109" s="363"/>
    </row>
    <row r="110" spans="1:27" ht="12.75">
      <c r="A110" s="162">
        <f>COUNTIF($M$2:M110,"W")+COUNTIF($M$2:M110,"T")+COUNTIF($M$2:M110,"C")+COUNTIF($M$2:M110,"P")</f>
        <v>0</v>
      </c>
      <c r="B110" s="175">
        <f>COUNTIF(M92:M110,"W")+COUNTIF(M92:M110,"T")+COUNTIF(M92:M110,"C")+COUNTIF(M92:M110,"P")</f>
        <v>0</v>
      </c>
      <c r="C110" s="175">
        <f>COUNTIF(M110:M110,"W")+COUNTIF(M110:M110,"T")+COUNTIF(M110:M110,"C")+COUNTIF(M110:M110,"P")</f>
        <v>0</v>
      </c>
      <c r="D110" s="175">
        <f>D103+1</f>
        <v>16</v>
      </c>
      <c r="E110" s="175">
        <v>19</v>
      </c>
      <c r="F110" s="175">
        <v>4</v>
      </c>
      <c r="G110" s="175">
        <f t="shared" si="20"/>
        <v>2010</v>
      </c>
      <c r="H110" s="85">
        <f t="shared" si="18"/>
        <v>40287</v>
      </c>
      <c r="I110" s="86"/>
      <c r="J110" s="321"/>
      <c r="K110" s="40"/>
      <c r="L110" s="155">
        <f t="shared" si="19"/>
      </c>
      <c r="M110" s="355"/>
      <c r="N110" s="355" t="str">
        <f t="shared" si="15"/>
        <v>16</v>
      </c>
      <c r="O110" s="355" t="str">
        <f t="shared" si="16"/>
        <v>4</v>
      </c>
      <c r="P110" s="14">
        <f t="shared" si="21"/>
      </c>
      <c r="Q110" s="203">
        <f t="shared" si="22"/>
      </c>
      <c r="R110" s="41"/>
      <c r="S110" s="42"/>
      <c r="T110" s="42"/>
      <c r="U110" s="42"/>
      <c r="V110" s="42"/>
      <c r="W110" s="50">
        <f t="shared" si="17"/>
      </c>
      <c r="X110" s="42">
        <f>IF(INFO!B$10&lt;&gt;"",IF(MONTH(H110)-MONTH(INFO!B$10)&gt;0,YEAR(H110)-YEAR(INFO!B$10),IF(MONTH(H110)-MONTH(INFO!B$10)=0,IF(DAY(H110)-DAY(INFO!B$10)&lt;0,YEAR(H110)-YEAR(INFO!B$10)-1,YEAR(H110)-YEAR(INFO!B$10)),YEAR(H110)-YEAR(INFO!B$10)-1)),"")</f>
      </c>
      <c r="Y110" s="43"/>
      <c r="Z110" s="43">
        <f>IF(INFO!$B$11&lt;&gt;"",IF(INFO!$B$11&lt;&gt;0,IF(Y110&lt;&gt;"",IF(Y110&lt;&gt;0,Y110*100*100/(INFO!$B$11*INFO!$B$11),""),""),""),"")</f>
      </c>
      <c r="AA110" s="361"/>
    </row>
    <row r="111" spans="1:27" ht="12.75">
      <c r="A111" s="162">
        <f>COUNTIF($M$2:M111,"W")+COUNTIF($M$2:M111,"T")+COUNTIF($M$2:M111,"C")+COUNTIF($M$2:M111,"P")</f>
        <v>0</v>
      </c>
      <c r="B111" s="173">
        <f>COUNTIF(M92:M111,"W")+COUNTIF(M92:M111,"T")+COUNTIF(M92:M111,"C")+COUNTIF(M92:M111,"P")</f>
        <v>0</v>
      </c>
      <c r="C111" s="173">
        <f>COUNTIF(M110:M111,"W")+COUNTIF(M110:M111,"T")+COUNTIF(M110:M111,"C")+COUNTIF(M110:M111,"P")</f>
        <v>0</v>
      </c>
      <c r="D111" s="173">
        <f t="shared" si="14"/>
        <v>16</v>
      </c>
      <c r="E111" s="173">
        <v>20</v>
      </c>
      <c r="F111" s="173">
        <v>4</v>
      </c>
      <c r="G111" s="173">
        <f t="shared" si="20"/>
        <v>2010</v>
      </c>
      <c r="H111" s="19">
        <f t="shared" si="18"/>
        <v>40288</v>
      </c>
      <c r="I111" s="20"/>
      <c r="J111" s="320"/>
      <c r="K111" s="8"/>
      <c r="L111" s="155">
        <f t="shared" si="19"/>
      </c>
      <c r="M111" s="354"/>
      <c r="N111" s="354" t="str">
        <f t="shared" si="15"/>
        <v>16</v>
      </c>
      <c r="O111" s="354" t="str">
        <f t="shared" si="16"/>
        <v>4</v>
      </c>
      <c r="P111" s="14">
        <f t="shared" si="21"/>
      </c>
      <c r="Q111" s="202">
        <f t="shared" si="22"/>
      </c>
      <c r="R111" s="10"/>
      <c r="S111" s="11"/>
      <c r="T111" s="11"/>
      <c r="U111" s="11"/>
      <c r="V111" s="11"/>
      <c r="W111" s="9">
        <f t="shared" si="17"/>
      </c>
      <c r="X111" s="11">
        <f>IF(INFO!B$10&lt;&gt;"",IF(MONTH(H111)-MONTH(INFO!B$10)&gt;0,YEAR(H111)-YEAR(INFO!B$10),IF(MONTH(H111)-MONTH(INFO!B$10)=0,IF(DAY(H111)-DAY(INFO!B$10)&lt;0,YEAR(H111)-YEAR(INFO!B$10)-1,YEAR(H111)-YEAR(INFO!B$10)),YEAR(H111)-YEAR(INFO!B$10)-1)),"")</f>
      </c>
      <c r="Y111" s="12"/>
      <c r="Z111" s="12">
        <f>IF(INFO!$B$11&lt;&gt;"",IF(INFO!$B$11&lt;&gt;0,IF(Y111&lt;&gt;"",IF(Y111&lt;&gt;0,Y111*100*100/(INFO!$B$11*INFO!$B$11),""),""),""),"")</f>
      </c>
      <c r="AA111" s="360"/>
    </row>
    <row r="112" spans="1:27" ht="12.75">
      <c r="A112" s="162">
        <f>COUNTIF($M$2:M112,"W")+COUNTIF($M$2:M112,"T")+COUNTIF($M$2:M112,"C")+COUNTIF($M$2:M112,"P")</f>
        <v>0</v>
      </c>
      <c r="B112" s="173">
        <f>COUNTIF(M92:M112,"W")+COUNTIF(M92:M112,"T")+COUNTIF(M92:M112,"C")+COUNTIF(M92:M112,"P")</f>
        <v>0</v>
      </c>
      <c r="C112" s="173">
        <f>COUNTIF(M110:M112,"W")+COUNTIF(M110:M112,"T")+COUNTIF(M110:M112,"C")+COUNTIF(M110:M112,"P")</f>
        <v>0</v>
      </c>
      <c r="D112" s="173">
        <f t="shared" si="14"/>
        <v>16</v>
      </c>
      <c r="E112" s="173">
        <v>21</v>
      </c>
      <c r="F112" s="173">
        <v>4</v>
      </c>
      <c r="G112" s="173">
        <f t="shared" si="20"/>
        <v>2010</v>
      </c>
      <c r="H112" s="19">
        <f t="shared" si="18"/>
        <v>40289</v>
      </c>
      <c r="I112" s="20"/>
      <c r="J112" s="320"/>
      <c r="K112" s="8"/>
      <c r="L112" s="155">
        <f t="shared" si="19"/>
      </c>
      <c r="M112" s="354"/>
      <c r="N112" s="354" t="str">
        <f t="shared" si="15"/>
        <v>16</v>
      </c>
      <c r="O112" s="354" t="str">
        <f t="shared" si="16"/>
        <v>4</v>
      </c>
      <c r="P112" s="14">
        <f t="shared" si="21"/>
      </c>
      <c r="Q112" s="202">
        <f t="shared" si="22"/>
      </c>
      <c r="R112" s="10"/>
      <c r="S112" s="11"/>
      <c r="T112" s="11"/>
      <c r="U112" s="11"/>
      <c r="V112" s="11"/>
      <c r="W112" s="9">
        <f t="shared" si="17"/>
      </c>
      <c r="X112" s="11">
        <f>IF(INFO!B$10&lt;&gt;"",IF(MONTH(H112)-MONTH(INFO!B$10)&gt;0,YEAR(H112)-YEAR(INFO!B$10),IF(MONTH(H112)-MONTH(INFO!B$10)=0,IF(DAY(H112)-DAY(INFO!B$10)&lt;0,YEAR(H112)-YEAR(INFO!B$10)-1,YEAR(H112)-YEAR(INFO!B$10)),YEAR(H112)-YEAR(INFO!B$10)-1)),"")</f>
      </c>
      <c r="Y112" s="12"/>
      <c r="Z112" s="12">
        <f>IF(INFO!$B$11&lt;&gt;"",IF(INFO!$B$11&lt;&gt;0,IF(Y112&lt;&gt;"",IF(Y112&lt;&gt;0,Y112*100*100/(INFO!$B$11*INFO!$B$11),""),""),""),"")</f>
      </c>
      <c r="AA112" s="360"/>
    </row>
    <row r="113" spans="1:27" ht="12.75">
      <c r="A113" s="162">
        <f>COUNTIF($M$2:M113,"W")+COUNTIF($M$2:M113,"T")+COUNTIF($M$2:M113,"C")+COUNTIF($M$2:M113,"P")</f>
        <v>0</v>
      </c>
      <c r="B113" s="173">
        <f>COUNTIF(M92:M113,"W")+COUNTIF(M92:M113,"T")+COUNTIF(M92:M113,"C")+COUNTIF(M92:M113,"P")</f>
        <v>0</v>
      </c>
      <c r="C113" s="173">
        <f>COUNTIF(M110:M113,"W")+COUNTIF(M110:M113,"T")+COUNTIF(M110:M113,"C")+COUNTIF(M110:M113,"P")</f>
        <v>0</v>
      </c>
      <c r="D113" s="173">
        <f t="shared" si="14"/>
        <v>16</v>
      </c>
      <c r="E113" s="173">
        <v>22</v>
      </c>
      <c r="F113" s="173">
        <v>4</v>
      </c>
      <c r="G113" s="173">
        <f t="shared" si="20"/>
        <v>2010</v>
      </c>
      <c r="H113" s="19">
        <f t="shared" si="18"/>
        <v>40290</v>
      </c>
      <c r="I113" s="20"/>
      <c r="J113" s="320"/>
      <c r="K113" s="8"/>
      <c r="L113" s="155">
        <f t="shared" si="19"/>
      </c>
      <c r="M113" s="10"/>
      <c r="N113" s="10" t="str">
        <f t="shared" si="15"/>
        <v>16</v>
      </c>
      <c r="O113" s="10" t="str">
        <f t="shared" si="16"/>
        <v>4</v>
      </c>
      <c r="P113" s="14">
        <f t="shared" si="21"/>
      </c>
      <c r="Q113" s="202">
        <f t="shared" si="22"/>
      </c>
      <c r="R113" s="10"/>
      <c r="S113" s="11"/>
      <c r="T113" s="11"/>
      <c r="U113" s="11"/>
      <c r="V113" s="11"/>
      <c r="W113" s="9">
        <f t="shared" si="17"/>
      </c>
      <c r="X113" s="11">
        <f>IF(INFO!B$10&lt;&gt;"",IF(MONTH(H113)-MONTH(INFO!B$10)&gt;0,YEAR(H113)-YEAR(INFO!B$10),IF(MONTH(H113)-MONTH(INFO!B$10)=0,IF(DAY(H113)-DAY(INFO!B$10)&lt;0,YEAR(H113)-YEAR(INFO!B$10)-1,YEAR(H113)-YEAR(INFO!B$10)),YEAR(H113)-YEAR(INFO!B$10)-1)),"")</f>
      </c>
      <c r="Y113" s="12"/>
      <c r="Z113" s="12">
        <f>IF(INFO!$B$11&lt;&gt;"",IF(INFO!$B$11&lt;&gt;0,IF(Y113&lt;&gt;"",IF(Y113&lt;&gt;0,Y113*100*100/(INFO!$B$11*INFO!$B$11),""),""),""),"")</f>
      </c>
      <c r="AA113" s="360"/>
    </row>
    <row r="114" spans="1:27" ht="12.75">
      <c r="A114" s="162">
        <f>COUNTIF($M$2:M114,"W")+COUNTIF($M$2:M114,"T")+COUNTIF($M$2:M114,"C")+COUNTIF($M$2:M114,"P")</f>
        <v>0</v>
      </c>
      <c r="B114" s="173">
        <f>COUNTIF(M92:M114,"W")+COUNTIF(M92:M114,"T")+COUNTIF(M92:M114,"C")+COUNTIF(M92:M114,"P")</f>
        <v>0</v>
      </c>
      <c r="C114" s="173">
        <f>COUNTIF(M110:M114,"W")+COUNTIF(M110:M114,"T")+COUNTIF(M110:M114,"C")+COUNTIF(M110:M114,"P")</f>
        <v>0</v>
      </c>
      <c r="D114" s="173">
        <f t="shared" si="14"/>
        <v>16</v>
      </c>
      <c r="E114" s="173">
        <v>23</v>
      </c>
      <c r="F114" s="173">
        <v>4</v>
      </c>
      <c r="G114" s="173">
        <f t="shared" si="20"/>
        <v>2010</v>
      </c>
      <c r="H114" s="19">
        <f t="shared" si="18"/>
        <v>40291</v>
      </c>
      <c r="I114" s="20"/>
      <c r="J114" s="320"/>
      <c r="K114" s="8"/>
      <c r="L114" s="155">
        <f t="shared" si="19"/>
      </c>
      <c r="M114" s="354"/>
      <c r="N114" s="354" t="str">
        <f t="shared" si="15"/>
        <v>16</v>
      </c>
      <c r="O114" s="354" t="str">
        <f t="shared" si="16"/>
        <v>4</v>
      </c>
      <c r="P114" s="14">
        <f t="shared" si="21"/>
      </c>
      <c r="Q114" s="202">
        <f t="shared" si="22"/>
      </c>
      <c r="R114" s="10"/>
      <c r="S114" s="11"/>
      <c r="T114" s="11"/>
      <c r="U114" s="11"/>
      <c r="V114" s="11"/>
      <c r="W114" s="9">
        <f t="shared" si="17"/>
      </c>
      <c r="X114" s="11">
        <f>IF(INFO!B$10&lt;&gt;"",IF(MONTH(H114)-MONTH(INFO!B$10)&gt;0,YEAR(H114)-YEAR(INFO!B$10),IF(MONTH(H114)-MONTH(INFO!B$10)=0,IF(DAY(H114)-DAY(INFO!B$10)&lt;0,YEAR(H114)-YEAR(INFO!B$10)-1,YEAR(H114)-YEAR(INFO!B$10)),YEAR(H114)-YEAR(INFO!B$10)-1)),"")</f>
      </c>
      <c r="Y114" s="12"/>
      <c r="Z114" s="12">
        <f>IF(INFO!$B$11&lt;&gt;"",IF(INFO!$B$11&lt;&gt;0,IF(Y114&lt;&gt;"",IF(Y114&lt;&gt;0,Y114*100*100/(INFO!$B$11*INFO!$B$11),""),""),""),"")</f>
      </c>
      <c r="AA114" s="360"/>
    </row>
    <row r="115" spans="1:27" ht="12.75">
      <c r="A115" s="162">
        <f>COUNTIF($M$2:M115,"W")+COUNTIF($M$2:M115,"T")+COUNTIF($M$2:M115,"C")+COUNTIF($M$2:M115,"P")</f>
        <v>0</v>
      </c>
      <c r="B115" s="173">
        <f>COUNTIF(M92:M115,"W")+COUNTIF(M92:M115,"T")+COUNTIF(M92:M115,"C")+COUNTIF(M92:M115,"P")</f>
        <v>0</v>
      </c>
      <c r="C115" s="173">
        <f>COUNTIF(M110:M115,"W")+COUNTIF(M110:M115,"T")+COUNTIF(M110:M115,"C")+COUNTIF(M110:M115,"P")</f>
        <v>0</v>
      </c>
      <c r="D115" s="173">
        <f t="shared" si="14"/>
        <v>16</v>
      </c>
      <c r="E115" s="173">
        <v>24</v>
      </c>
      <c r="F115" s="173">
        <v>4</v>
      </c>
      <c r="G115" s="173">
        <f t="shared" si="20"/>
        <v>2010</v>
      </c>
      <c r="H115" s="19">
        <f t="shared" si="18"/>
        <v>40292</v>
      </c>
      <c r="I115" s="20"/>
      <c r="J115" s="322"/>
      <c r="K115" s="54"/>
      <c r="L115" s="156">
        <f t="shared" si="19"/>
      </c>
      <c r="M115" s="63"/>
      <c r="N115" s="63" t="str">
        <f t="shared" si="15"/>
        <v>16</v>
      </c>
      <c r="O115" s="63" t="str">
        <f t="shared" si="16"/>
        <v>4</v>
      </c>
      <c r="P115" s="64">
        <f t="shared" si="21"/>
      </c>
      <c r="Q115" s="204">
        <f t="shared" si="22"/>
      </c>
      <c r="R115" s="51"/>
      <c r="S115" s="55"/>
      <c r="T115" s="55"/>
      <c r="U115" s="55"/>
      <c r="V115" s="55"/>
      <c r="W115" s="53">
        <f t="shared" si="17"/>
      </c>
      <c r="X115" s="55">
        <f>IF(INFO!B$10&lt;&gt;"",IF(MONTH(H115)-MONTH(INFO!B$10)&gt;0,YEAR(H115)-YEAR(INFO!B$10),IF(MONTH(H115)-MONTH(INFO!B$10)=0,IF(DAY(H115)-DAY(INFO!B$10)&lt;0,YEAR(H115)-YEAR(INFO!B$10)-1,YEAR(H115)-YEAR(INFO!B$10)),YEAR(H115)-YEAR(INFO!B$10)-1)),"")</f>
      </c>
      <c r="Y115" s="56"/>
      <c r="Z115" s="56">
        <f>IF(INFO!$B$11&lt;&gt;"",IF(INFO!$B$11&lt;&gt;0,IF(Y115&lt;&gt;"",IF(Y115&lt;&gt;0,Y115*100*100/(INFO!$B$11*INFO!$B$11),""),""),""),"")</f>
      </c>
      <c r="AA115" s="362"/>
    </row>
    <row r="116" spans="1:27" ht="13.5" thickBot="1">
      <c r="A116" s="162">
        <f>COUNTIF($M$2:M116,"W")+COUNTIF($M$2:M116,"T")+COUNTIF($M$2:M116,"C")+COUNTIF($M$2:M116,"P")</f>
        <v>0</v>
      </c>
      <c r="B116" s="174">
        <f>COUNTIF(M92:M116,"W")+COUNTIF(M92:M116,"T")+COUNTIF(M92:M116,"C")+COUNTIF(M92:M116,"P")</f>
        <v>0</v>
      </c>
      <c r="C116" s="174">
        <f>COUNTIF(M110:M116,"W")+COUNTIF(M110:M116,"T")+COUNTIF(M110:M116,"C")+COUNTIF(M110:M116,"P")</f>
        <v>0</v>
      </c>
      <c r="D116" s="174">
        <f t="shared" si="14"/>
        <v>16</v>
      </c>
      <c r="E116" s="174">
        <v>25</v>
      </c>
      <c r="F116" s="174">
        <v>4</v>
      </c>
      <c r="G116" s="174">
        <f t="shared" si="20"/>
        <v>2010</v>
      </c>
      <c r="H116" s="83">
        <f t="shared" si="18"/>
        <v>40293</v>
      </c>
      <c r="I116" s="84"/>
      <c r="J116" s="323"/>
      <c r="K116" s="68"/>
      <c r="L116" s="157">
        <f t="shared" si="19"/>
      </c>
      <c r="M116" s="65"/>
      <c r="N116" s="65" t="str">
        <f t="shared" si="15"/>
        <v>16</v>
      </c>
      <c r="O116" s="65" t="str">
        <f t="shared" si="16"/>
        <v>4</v>
      </c>
      <c r="P116" s="66">
        <f t="shared" si="21"/>
      </c>
      <c r="Q116" s="205">
        <f t="shared" si="22"/>
      </c>
      <c r="R116" s="69"/>
      <c r="S116" s="70"/>
      <c r="T116" s="70"/>
      <c r="U116" s="70"/>
      <c r="V116" s="70"/>
      <c r="W116" s="67">
        <f t="shared" si="17"/>
      </c>
      <c r="X116" s="70">
        <f>IF(INFO!B$10&lt;&gt;"",IF(MONTH(H116)-MONTH(INFO!B$10)&gt;0,YEAR(H116)-YEAR(INFO!B$10),IF(MONTH(H116)-MONTH(INFO!B$10)=0,IF(DAY(H116)-DAY(INFO!B$10)&lt;0,YEAR(H116)-YEAR(INFO!B$10)-1,YEAR(H116)-YEAR(INFO!B$10)),YEAR(H116)-YEAR(INFO!B$10)-1)),"")</f>
      </c>
      <c r="Y116" s="71"/>
      <c r="Z116" s="71">
        <f>IF(INFO!$B$11&lt;&gt;"",IF(INFO!$B$11&lt;&gt;0,IF(Y116&lt;&gt;"",IF(Y116&lt;&gt;0,Y116*100*100/(INFO!$B$11*INFO!$B$11),""),""),""),"")</f>
      </c>
      <c r="AA116" s="363"/>
    </row>
    <row r="117" spans="1:27" ht="12.75">
      <c r="A117" s="162">
        <f>COUNTIF($M$2:M117,"W")+COUNTIF($M$2:M117,"T")+COUNTIF($M$2:M117,"C")+COUNTIF($M$2:M117,"P")</f>
        <v>0</v>
      </c>
      <c r="B117" s="175">
        <f>COUNTIF(M92:M117,"W")+COUNTIF(M92:M117,"T")+COUNTIF(M92:M117,"C")+COUNTIF(M92:M117,"P")</f>
        <v>0</v>
      </c>
      <c r="C117" s="175">
        <f>COUNTIF(M117:M117,"W")+COUNTIF(M117:M117,"T")+COUNTIF(M117:M117,"C")+COUNTIF(M117:M117,"P")</f>
        <v>0</v>
      </c>
      <c r="D117" s="175">
        <f>D110+1</f>
        <v>17</v>
      </c>
      <c r="E117" s="175">
        <v>26</v>
      </c>
      <c r="F117" s="175">
        <v>4</v>
      </c>
      <c r="G117" s="175">
        <f t="shared" si="20"/>
        <v>2010</v>
      </c>
      <c r="H117" s="85">
        <f t="shared" si="18"/>
        <v>40294</v>
      </c>
      <c r="I117" s="86"/>
      <c r="J117" s="321"/>
      <c r="K117" s="40"/>
      <c r="L117" s="155">
        <f t="shared" si="19"/>
      </c>
      <c r="M117" s="355"/>
      <c r="N117" s="355" t="str">
        <f t="shared" si="15"/>
        <v>17</v>
      </c>
      <c r="O117" s="355" t="str">
        <f t="shared" si="16"/>
        <v>4</v>
      </c>
      <c r="P117" s="14">
        <f t="shared" si="21"/>
      </c>
      <c r="Q117" s="203">
        <f t="shared" si="22"/>
      </c>
      <c r="R117" s="41"/>
      <c r="S117" s="42"/>
      <c r="T117" s="42"/>
      <c r="U117" s="42"/>
      <c r="V117" s="42"/>
      <c r="W117" s="50">
        <f t="shared" si="17"/>
      </c>
      <c r="X117" s="42">
        <f>IF(INFO!B$10&lt;&gt;"",IF(MONTH(H117)-MONTH(INFO!B$10)&gt;0,YEAR(H117)-YEAR(INFO!B$10),IF(MONTH(H117)-MONTH(INFO!B$10)=0,IF(DAY(H117)-DAY(INFO!B$10)&lt;0,YEAR(H117)-YEAR(INFO!B$10)-1,YEAR(H117)-YEAR(INFO!B$10)),YEAR(H117)-YEAR(INFO!B$10)-1)),"")</f>
      </c>
      <c r="Y117" s="43"/>
      <c r="Z117" s="43">
        <f>IF(INFO!$B$11&lt;&gt;"",IF(INFO!$B$11&lt;&gt;0,IF(Y117&lt;&gt;"",IF(Y117&lt;&gt;0,Y117*100*100/(INFO!$B$11*INFO!$B$11),""),""),""),"")</f>
      </c>
      <c r="AA117" s="361"/>
    </row>
    <row r="118" spans="1:27" ht="12.75">
      <c r="A118" s="162">
        <f>COUNTIF($M$2:M118,"W")+COUNTIF($M$2:M118,"T")+COUNTIF($M$2:M118,"C")+COUNTIF($M$2:M118,"P")</f>
        <v>0</v>
      </c>
      <c r="B118" s="173">
        <f>COUNTIF(M92:M118,"W")+COUNTIF(M92:M118,"T")+COUNTIF(M92:M118,"C")+COUNTIF(M92:M118,"P")</f>
        <v>0</v>
      </c>
      <c r="C118" s="173">
        <f>COUNTIF(M117:M118,"W")+COUNTIF(M117:M118,"T")+COUNTIF(M117:M118,"C")+COUNTIF(M117:M118,"P")</f>
        <v>0</v>
      </c>
      <c r="D118" s="173">
        <f t="shared" si="14"/>
        <v>17</v>
      </c>
      <c r="E118" s="173">
        <v>27</v>
      </c>
      <c r="F118" s="173">
        <v>4</v>
      </c>
      <c r="G118" s="173">
        <f t="shared" si="20"/>
        <v>2010</v>
      </c>
      <c r="H118" s="19">
        <f t="shared" si="18"/>
        <v>40295</v>
      </c>
      <c r="I118" s="20"/>
      <c r="J118" s="320"/>
      <c r="K118" s="8"/>
      <c r="L118" s="155">
        <f t="shared" si="19"/>
      </c>
      <c r="M118" s="354"/>
      <c r="N118" s="354" t="str">
        <f t="shared" si="15"/>
        <v>17</v>
      </c>
      <c r="O118" s="354" t="str">
        <f t="shared" si="16"/>
        <v>4</v>
      </c>
      <c r="P118" s="14">
        <f t="shared" si="21"/>
      </c>
      <c r="Q118" s="202">
        <f t="shared" si="22"/>
      </c>
      <c r="R118" s="10"/>
      <c r="S118" s="11"/>
      <c r="T118" s="11"/>
      <c r="U118" s="11"/>
      <c r="V118" s="11"/>
      <c r="W118" s="9">
        <f t="shared" si="17"/>
      </c>
      <c r="X118" s="11">
        <f>IF(INFO!B$10&lt;&gt;"",IF(MONTH(H118)-MONTH(INFO!B$10)&gt;0,YEAR(H118)-YEAR(INFO!B$10),IF(MONTH(H118)-MONTH(INFO!B$10)=0,IF(DAY(H118)-DAY(INFO!B$10)&lt;0,YEAR(H118)-YEAR(INFO!B$10)-1,YEAR(H118)-YEAR(INFO!B$10)),YEAR(H118)-YEAR(INFO!B$10)-1)),"")</f>
      </c>
      <c r="Y118" s="12"/>
      <c r="Z118" s="12">
        <f>IF(INFO!$B$11&lt;&gt;"",IF(INFO!$B$11&lt;&gt;0,IF(Y118&lt;&gt;"",IF(Y118&lt;&gt;0,Y118*100*100/(INFO!$B$11*INFO!$B$11),""),""),""),"")</f>
      </c>
      <c r="AA118" s="360"/>
    </row>
    <row r="119" spans="1:27" ht="12.75">
      <c r="A119" s="162">
        <f>COUNTIF($M$2:M119,"W")+COUNTIF($M$2:M119,"T")+COUNTIF($M$2:M119,"C")+COUNTIF($M$2:M119,"P")</f>
        <v>0</v>
      </c>
      <c r="B119" s="173">
        <f>COUNTIF(M92:M119,"W")+COUNTIF(M92:M119,"T")+COUNTIF(M92:M119,"C")+COUNTIF(M92:M119,"P")</f>
        <v>0</v>
      </c>
      <c r="C119" s="173">
        <f>COUNTIF(M117:M119,"W")+COUNTIF(M117:M119,"T")+COUNTIF(M117:M119,"C")+COUNTIF(M117:M119,"P")</f>
        <v>0</v>
      </c>
      <c r="D119" s="173">
        <f t="shared" si="14"/>
        <v>17</v>
      </c>
      <c r="E119" s="173">
        <v>28</v>
      </c>
      <c r="F119" s="173">
        <v>4</v>
      </c>
      <c r="G119" s="173">
        <f t="shared" si="20"/>
        <v>2010</v>
      </c>
      <c r="H119" s="19">
        <f t="shared" si="18"/>
        <v>40296</v>
      </c>
      <c r="I119" s="20"/>
      <c r="J119" s="320"/>
      <c r="K119" s="8"/>
      <c r="L119" s="155">
        <f t="shared" si="19"/>
      </c>
      <c r="M119" s="354"/>
      <c r="N119" s="354" t="str">
        <f t="shared" si="15"/>
        <v>17</v>
      </c>
      <c r="O119" s="354" t="str">
        <f t="shared" si="16"/>
        <v>4</v>
      </c>
      <c r="P119" s="14">
        <f t="shared" si="21"/>
      </c>
      <c r="Q119" s="202">
        <f t="shared" si="22"/>
      </c>
      <c r="R119" s="10"/>
      <c r="S119" s="11"/>
      <c r="T119" s="11"/>
      <c r="U119" s="11"/>
      <c r="V119" s="11"/>
      <c r="W119" s="9">
        <f t="shared" si="17"/>
      </c>
      <c r="X119" s="11">
        <f>IF(INFO!B$10&lt;&gt;"",IF(MONTH(H119)-MONTH(INFO!B$10)&gt;0,YEAR(H119)-YEAR(INFO!B$10),IF(MONTH(H119)-MONTH(INFO!B$10)=0,IF(DAY(H119)-DAY(INFO!B$10)&lt;0,YEAR(H119)-YEAR(INFO!B$10)-1,YEAR(H119)-YEAR(INFO!B$10)),YEAR(H119)-YEAR(INFO!B$10)-1)),"")</f>
      </c>
      <c r="Y119" s="12"/>
      <c r="Z119" s="12">
        <f>IF(INFO!$B$11&lt;&gt;"",IF(INFO!$B$11&lt;&gt;0,IF(Y119&lt;&gt;"",IF(Y119&lt;&gt;0,Y119*100*100/(INFO!$B$11*INFO!$B$11),""),""),""),"")</f>
      </c>
      <c r="AA119" s="360"/>
    </row>
    <row r="120" spans="1:27" ht="12.75">
      <c r="A120" s="162">
        <f>COUNTIF($M$2:M120,"W")+COUNTIF($M$2:M120,"T")+COUNTIF($M$2:M120,"C")+COUNTIF($M$2:M120,"P")</f>
        <v>0</v>
      </c>
      <c r="B120" s="173">
        <f>COUNTIF(M92:M120,"W")+COUNTIF(M92:M120,"T")+COUNTIF(M92:M120,"C")+COUNTIF(M92:M120,"P")</f>
        <v>0</v>
      </c>
      <c r="C120" s="173">
        <f>COUNTIF(M117:M120,"W")+COUNTIF(M117:M120,"T")+COUNTIF(M117:M120,"C")+COUNTIF(M117:M120,"P")</f>
        <v>0</v>
      </c>
      <c r="D120" s="173">
        <f t="shared" si="14"/>
        <v>17</v>
      </c>
      <c r="E120" s="173">
        <v>29</v>
      </c>
      <c r="F120" s="173">
        <v>4</v>
      </c>
      <c r="G120" s="173">
        <f t="shared" si="20"/>
        <v>2010</v>
      </c>
      <c r="H120" s="19">
        <f t="shared" si="18"/>
        <v>40297</v>
      </c>
      <c r="I120" s="20"/>
      <c r="J120" s="320"/>
      <c r="K120" s="8"/>
      <c r="L120" s="155">
        <f t="shared" si="19"/>
      </c>
      <c r="M120" s="354"/>
      <c r="N120" s="354" t="str">
        <f t="shared" si="15"/>
        <v>17</v>
      </c>
      <c r="O120" s="354" t="str">
        <f t="shared" si="16"/>
        <v>4</v>
      </c>
      <c r="P120" s="14">
        <f t="shared" si="21"/>
      </c>
      <c r="Q120" s="202">
        <f t="shared" si="22"/>
      </c>
      <c r="R120" s="10"/>
      <c r="S120" s="11"/>
      <c r="T120" s="11"/>
      <c r="U120" s="11"/>
      <c r="V120" s="11"/>
      <c r="W120" s="9">
        <f t="shared" si="17"/>
      </c>
      <c r="X120" s="11">
        <f>IF(INFO!B$10&lt;&gt;"",IF(MONTH(H120)-MONTH(INFO!B$10)&gt;0,YEAR(H120)-YEAR(INFO!B$10),IF(MONTH(H120)-MONTH(INFO!B$10)=0,IF(DAY(H120)-DAY(INFO!B$10)&lt;0,YEAR(H120)-YEAR(INFO!B$10)-1,YEAR(H120)-YEAR(INFO!B$10)),YEAR(H120)-YEAR(INFO!B$10)-1)),"")</f>
      </c>
      <c r="Y120" s="12"/>
      <c r="Z120" s="12">
        <f>IF(INFO!$B$11&lt;&gt;"",IF(INFO!$B$11&lt;&gt;0,IF(Y120&lt;&gt;"",IF(Y120&lt;&gt;0,Y120*100*100/(INFO!$B$11*INFO!$B$11),""),""),""),"")</f>
      </c>
      <c r="AA120" s="360"/>
    </row>
    <row r="121" spans="1:27" ht="12.75">
      <c r="A121" s="162">
        <f>COUNTIF($M$2:M121,"W")+COUNTIF($M$2:M121,"T")+COUNTIF($M$2:M121,"C")+COUNTIF($M$2:M121,"P")</f>
        <v>0</v>
      </c>
      <c r="B121" s="173">
        <f>COUNTIF(M92:M121,"W")+COUNTIF(M92:M121,"T")+COUNTIF(M92:M121,"C")+COUNTIF(M92:M121,"P")</f>
        <v>0</v>
      </c>
      <c r="C121" s="173">
        <f>COUNTIF(M117:M121,"W")+COUNTIF(M117:M121,"T")+COUNTIF(M117:M121,"C")+COUNTIF(M117:M121,"P")</f>
        <v>0</v>
      </c>
      <c r="D121" s="173">
        <f t="shared" si="14"/>
        <v>17</v>
      </c>
      <c r="E121" s="173">
        <v>30</v>
      </c>
      <c r="F121" s="173">
        <v>4</v>
      </c>
      <c r="G121" s="173">
        <f t="shared" si="20"/>
        <v>2010</v>
      </c>
      <c r="H121" s="19">
        <f t="shared" si="18"/>
        <v>40298</v>
      </c>
      <c r="I121" s="20"/>
      <c r="J121" s="320"/>
      <c r="K121" s="8"/>
      <c r="L121" s="155">
        <f t="shared" si="19"/>
      </c>
      <c r="M121" s="354"/>
      <c r="N121" s="354" t="str">
        <f t="shared" si="15"/>
        <v>17</v>
      </c>
      <c r="O121" s="354" t="str">
        <f t="shared" si="16"/>
        <v>4</v>
      </c>
      <c r="P121" s="14">
        <f t="shared" si="21"/>
      </c>
      <c r="Q121" s="202">
        <f t="shared" si="22"/>
      </c>
      <c r="R121" s="10"/>
      <c r="S121" s="11"/>
      <c r="T121" s="11"/>
      <c r="U121" s="11"/>
      <c r="V121" s="11"/>
      <c r="W121" s="9">
        <f t="shared" si="17"/>
      </c>
      <c r="X121" s="11">
        <f>IF(INFO!B$10&lt;&gt;"",IF(MONTH(H121)-MONTH(INFO!B$10)&gt;0,YEAR(H121)-YEAR(INFO!B$10),IF(MONTH(H121)-MONTH(INFO!B$10)=0,IF(DAY(H121)-DAY(INFO!B$10)&lt;0,YEAR(H121)-YEAR(INFO!B$10)-1,YEAR(H121)-YEAR(INFO!B$10)),YEAR(H121)-YEAR(INFO!B$10)-1)),"")</f>
      </c>
      <c r="Y121" s="12"/>
      <c r="Z121" s="12">
        <f>IF(INFO!$B$11&lt;&gt;"",IF(INFO!$B$11&lt;&gt;0,IF(Y121&lt;&gt;"",IF(Y121&lt;&gt;0,Y121*100*100/(INFO!$B$11*INFO!$B$11),""),""),""),"")</f>
      </c>
      <c r="AA121" s="360"/>
    </row>
    <row r="122" spans="1:27" ht="12.75">
      <c r="A122" s="162">
        <f>COUNTIF($M$2:M122,"W")+COUNTIF($M$2:M122,"T")+COUNTIF($M$2:M122,"C")+COUNTIF($M$2:M122,"P")</f>
        <v>0</v>
      </c>
      <c r="B122" s="176">
        <f>COUNTIF(M122:M122,"W")+COUNTIF(M122:M122,"T")+COUNTIF(M122:M122,"C")+COUNTIF(M122:M122,"P")</f>
        <v>0</v>
      </c>
      <c r="C122" s="173">
        <f>COUNTIF(M117:M122,"W")+COUNTIF(M117:M122,"T")+COUNTIF(M117:M122,"C")+COUNTIF(M117:M122,"P")</f>
        <v>0</v>
      </c>
      <c r="D122" s="173">
        <f t="shared" si="14"/>
        <v>17</v>
      </c>
      <c r="E122" s="176">
        <v>1</v>
      </c>
      <c r="F122" s="176">
        <v>5</v>
      </c>
      <c r="G122" s="176">
        <f t="shared" si="20"/>
        <v>2010</v>
      </c>
      <c r="H122" s="21">
        <f t="shared" si="18"/>
        <v>40299</v>
      </c>
      <c r="I122" s="22"/>
      <c r="J122" s="322"/>
      <c r="K122" s="54"/>
      <c r="L122" s="156">
        <f t="shared" si="19"/>
      </c>
      <c r="M122" s="63"/>
      <c r="N122" s="63" t="str">
        <f t="shared" si="15"/>
        <v>17</v>
      </c>
      <c r="O122" s="63" t="str">
        <f t="shared" si="16"/>
        <v>5</v>
      </c>
      <c r="P122" s="64">
        <f t="shared" si="21"/>
      </c>
      <c r="Q122" s="204">
        <f t="shared" si="22"/>
      </c>
      <c r="R122" s="51"/>
      <c r="S122" s="55"/>
      <c r="T122" s="55"/>
      <c r="U122" s="55"/>
      <c r="V122" s="55"/>
      <c r="W122" s="53">
        <f t="shared" si="17"/>
      </c>
      <c r="X122" s="55">
        <f>IF(INFO!B$10&lt;&gt;"",IF(MONTH(H122)-MONTH(INFO!B$10)&gt;0,YEAR(H122)-YEAR(INFO!B$10),IF(MONTH(H122)-MONTH(INFO!B$10)=0,IF(DAY(H122)-DAY(INFO!B$10)&lt;0,YEAR(H122)-YEAR(INFO!B$10)-1,YEAR(H122)-YEAR(INFO!B$10)),YEAR(H122)-YEAR(INFO!B$10)-1)),"")</f>
      </c>
      <c r="Y122" s="56"/>
      <c r="Z122" s="56">
        <f>IF(INFO!$B$11&lt;&gt;"",IF(INFO!$B$11&lt;&gt;0,IF(Y122&lt;&gt;"",IF(Y122&lt;&gt;0,Y122*100*100/(INFO!$B$11*INFO!$B$11),""),""),""),"")</f>
      </c>
      <c r="AA122" s="362"/>
    </row>
    <row r="123" spans="1:27" ht="13.5" thickBot="1">
      <c r="A123" s="162">
        <f>COUNTIF($M$2:M123,"W")+COUNTIF($M$2:M123,"T")+COUNTIF($M$2:M123,"C")+COUNTIF($M$2:M123,"P")</f>
        <v>0</v>
      </c>
      <c r="B123" s="177">
        <f>COUNTIF(M122:M123,"W")+COUNTIF(M122:M123,"T")+COUNTIF(M122:M123,"C")+COUNTIF(M122:M123,"P")</f>
        <v>0</v>
      </c>
      <c r="C123" s="174">
        <f>COUNTIF(M117:M123,"W")+COUNTIF(M117:M123,"T")+COUNTIF(M117:M123,"C")+COUNTIF(M117:M123,"P")</f>
        <v>0</v>
      </c>
      <c r="D123" s="174">
        <f t="shared" si="14"/>
        <v>17</v>
      </c>
      <c r="E123" s="177">
        <v>2</v>
      </c>
      <c r="F123" s="177">
        <v>5</v>
      </c>
      <c r="G123" s="177">
        <f t="shared" si="20"/>
        <v>2010</v>
      </c>
      <c r="H123" s="87">
        <f t="shared" si="18"/>
        <v>40300</v>
      </c>
      <c r="I123" s="88"/>
      <c r="J123" s="323"/>
      <c r="K123" s="68"/>
      <c r="L123" s="157">
        <f t="shared" si="19"/>
      </c>
      <c r="M123" s="65"/>
      <c r="N123" s="65" t="str">
        <f t="shared" si="15"/>
        <v>17</v>
      </c>
      <c r="O123" s="65" t="str">
        <f t="shared" si="16"/>
        <v>5</v>
      </c>
      <c r="P123" s="66">
        <f t="shared" si="21"/>
      </c>
      <c r="Q123" s="205">
        <f t="shared" si="22"/>
      </c>
      <c r="R123" s="69"/>
      <c r="S123" s="70"/>
      <c r="T123" s="70"/>
      <c r="U123" s="70"/>
      <c r="V123" s="70"/>
      <c r="W123" s="67">
        <f t="shared" si="17"/>
      </c>
      <c r="X123" s="70">
        <f>IF(INFO!B$10&lt;&gt;"",IF(MONTH(H123)-MONTH(INFO!B$10)&gt;0,YEAR(H123)-YEAR(INFO!B$10),IF(MONTH(H123)-MONTH(INFO!B$10)=0,IF(DAY(H123)-DAY(INFO!B$10)&lt;0,YEAR(H123)-YEAR(INFO!B$10)-1,YEAR(H123)-YEAR(INFO!B$10)),YEAR(H123)-YEAR(INFO!B$10)-1)),"")</f>
      </c>
      <c r="Y123" s="71"/>
      <c r="Z123" s="71">
        <f>IF(INFO!$B$11&lt;&gt;"",IF(INFO!$B$11&lt;&gt;0,IF(Y123&lt;&gt;"",IF(Y123&lt;&gt;0,Y123*100*100/(INFO!$B$11*INFO!$B$11),""),""),""),"")</f>
      </c>
      <c r="AA123" s="363"/>
    </row>
    <row r="124" spans="1:27" ht="12.75">
      <c r="A124" s="162">
        <f>COUNTIF($M$2:M124,"W")+COUNTIF($M$2:M124,"T")+COUNTIF($M$2:M124,"C")+COUNTIF($M$2:M124,"P")</f>
        <v>0</v>
      </c>
      <c r="B124" s="178">
        <f>COUNTIF(M122:M124,"W")+COUNTIF(M122:M124,"T")+COUNTIF(M122:M124,"C")+COUNTIF(M122:M124,"P")</f>
        <v>0</v>
      </c>
      <c r="C124" s="178">
        <f>COUNTIF(M124:M124,"W")+COUNTIF(M124:M124,"T")+COUNTIF(M124:M124,"C")+COUNTIF(M124:M124,"P")</f>
        <v>0</v>
      </c>
      <c r="D124" s="178">
        <f>D117+1</f>
        <v>18</v>
      </c>
      <c r="E124" s="178">
        <v>3</v>
      </c>
      <c r="F124" s="178">
        <v>5</v>
      </c>
      <c r="G124" s="178">
        <f t="shared" si="20"/>
        <v>2010</v>
      </c>
      <c r="H124" s="89">
        <f t="shared" si="18"/>
        <v>40301</v>
      </c>
      <c r="I124" s="90"/>
      <c r="J124" s="321"/>
      <c r="K124" s="40"/>
      <c r="L124" s="155">
        <f t="shared" si="19"/>
      </c>
      <c r="M124" s="354"/>
      <c r="N124" s="354" t="str">
        <f t="shared" si="15"/>
        <v>18</v>
      </c>
      <c r="O124" s="354" t="str">
        <f t="shared" si="16"/>
        <v>5</v>
      </c>
      <c r="P124" s="14">
        <f t="shared" si="21"/>
      </c>
      <c r="Q124" s="203">
        <f t="shared" si="22"/>
      </c>
      <c r="R124" s="41"/>
      <c r="S124" s="42"/>
      <c r="T124" s="42"/>
      <c r="U124" s="42"/>
      <c r="V124" s="42"/>
      <c r="W124" s="50">
        <f t="shared" si="17"/>
      </c>
      <c r="X124" s="42">
        <f>IF(INFO!B$10&lt;&gt;"",IF(MONTH(H124)-MONTH(INFO!B$10)&gt;0,YEAR(H124)-YEAR(INFO!B$10),IF(MONTH(H124)-MONTH(INFO!B$10)=0,IF(DAY(H124)-DAY(INFO!B$10)&lt;0,YEAR(H124)-YEAR(INFO!B$10)-1,YEAR(H124)-YEAR(INFO!B$10)),YEAR(H124)-YEAR(INFO!B$10)-1)),"")</f>
      </c>
      <c r="Y124" s="43"/>
      <c r="Z124" s="43">
        <f>IF(INFO!$B$11&lt;&gt;"",IF(INFO!$B$11&lt;&gt;0,IF(Y124&lt;&gt;"",IF(Y124&lt;&gt;0,Y124*100*100/(INFO!$B$11*INFO!$B$11),""),""),""),"")</f>
      </c>
      <c r="AA124" s="361"/>
    </row>
    <row r="125" spans="1:27" ht="12.75">
      <c r="A125" s="162">
        <f>COUNTIF($M$2:M125,"W")+COUNTIF($M$2:M125,"T")+COUNTIF($M$2:M125,"C")+COUNTIF($M$2:M125,"P")</f>
        <v>0</v>
      </c>
      <c r="B125" s="176">
        <f>COUNTIF(M122:M125,"W")+COUNTIF(M122:M125,"T")+COUNTIF(M122:M125,"C")+COUNTIF(M122:M125,"P")</f>
        <v>0</v>
      </c>
      <c r="C125" s="176">
        <f>COUNTIF(M124:M125,"W")+COUNTIF(M124:M125,"T")+COUNTIF(M124:M125,"C")+COUNTIF(M124:M125,"P")</f>
        <v>0</v>
      </c>
      <c r="D125" s="176">
        <f t="shared" si="14"/>
        <v>18</v>
      </c>
      <c r="E125" s="176">
        <v>4</v>
      </c>
      <c r="F125" s="176">
        <v>5</v>
      </c>
      <c r="G125" s="176">
        <f t="shared" si="20"/>
        <v>2010</v>
      </c>
      <c r="H125" s="21">
        <f t="shared" si="18"/>
        <v>40302</v>
      </c>
      <c r="I125" s="22"/>
      <c r="J125" s="320"/>
      <c r="K125" s="8"/>
      <c r="L125" s="155">
        <f t="shared" si="19"/>
      </c>
      <c r="M125" s="10"/>
      <c r="N125" s="10" t="str">
        <f t="shared" si="15"/>
        <v>18</v>
      </c>
      <c r="O125" s="10" t="str">
        <f t="shared" si="16"/>
        <v>5</v>
      </c>
      <c r="P125" s="14">
        <f t="shared" si="21"/>
      </c>
      <c r="Q125" s="202">
        <f t="shared" si="22"/>
      </c>
      <c r="R125" s="10"/>
      <c r="S125" s="18"/>
      <c r="T125" s="18"/>
      <c r="U125" s="18"/>
      <c r="V125" s="18"/>
      <c r="W125" s="233">
        <f t="shared" si="17"/>
      </c>
      <c r="X125" s="11">
        <f>IF(INFO!B$10&lt;&gt;"",IF(MONTH(H125)-MONTH(INFO!B$10)&gt;0,YEAR(H125)-YEAR(INFO!B$10),IF(MONTH(H125)-MONTH(INFO!B$10)=0,IF(DAY(H125)-DAY(INFO!B$10)&lt;0,YEAR(H125)-YEAR(INFO!B$10)-1,YEAR(H125)-YEAR(INFO!B$10)),YEAR(H125)-YEAR(INFO!B$10)-1)),"")</f>
      </c>
      <c r="Y125" s="12"/>
      <c r="Z125" s="12">
        <f>IF(INFO!$B$11&lt;&gt;"",IF(INFO!$B$11&lt;&gt;0,IF(Y125&lt;&gt;"",IF(Y125&lt;&gt;0,Y125*100*100/(INFO!$B$11*INFO!$B$11),""),""),""),"")</f>
      </c>
      <c r="AA125" s="360"/>
    </row>
    <row r="126" spans="1:27" ht="12.75">
      <c r="A126" s="162">
        <f>COUNTIF($M$2:M126,"W")+COUNTIF($M$2:M126,"T")+COUNTIF($M$2:M126,"C")+COUNTIF($M$2:M126,"P")</f>
        <v>0</v>
      </c>
      <c r="B126" s="176">
        <f>COUNTIF(M122:M126,"W")+COUNTIF(M122:M126,"T")+COUNTIF(M122:M126,"C")+COUNTIF(M122:M126,"P")</f>
        <v>0</v>
      </c>
      <c r="C126" s="176">
        <f>COUNTIF(M124:M126,"W")+COUNTIF(M124:M126,"T")+COUNTIF(M124:M126,"C")+COUNTIF(M124:M126,"P")</f>
        <v>0</v>
      </c>
      <c r="D126" s="176">
        <f t="shared" si="14"/>
        <v>18</v>
      </c>
      <c r="E126" s="176">
        <v>5</v>
      </c>
      <c r="F126" s="176">
        <v>5</v>
      </c>
      <c r="G126" s="176">
        <f t="shared" si="20"/>
        <v>2010</v>
      </c>
      <c r="H126" s="21">
        <f t="shared" si="18"/>
        <v>40303</v>
      </c>
      <c r="I126" s="22"/>
      <c r="J126" s="320"/>
      <c r="K126" s="8"/>
      <c r="L126" s="155">
        <f t="shared" si="19"/>
      </c>
      <c r="M126" s="354"/>
      <c r="N126" s="354" t="str">
        <f t="shared" si="15"/>
        <v>18</v>
      </c>
      <c r="O126" s="354" t="str">
        <f t="shared" si="16"/>
        <v>5</v>
      </c>
      <c r="P126" s="14">
        <f t="shared" si="21"/>
      </c>
      <c r="Q126" s="202">
        <f t="shared" si="22"/>
      </c>
      <c r="R126" s="10"/>
      <c r="S126" s="18"/>
      <c r="T126" s="18"/>
      <c r="U126" s="18"/>
      <c r="V126" s="18"/>
      <c r="W126" s="233">
        <f t="shared" si="17"/>
      </c>
      <c r="X126" s="11">
        <f>IF(INFO!B$10&lt;&gt;"",IF(MONTH(H126)-MONTH(INFO!B$10)&gt;0,YEAR(H126)-YEAR(INFO!B$10),IF(MONTH(H126)-MONTH(INFO!B$10)=0,IF(DAY(H126)-DAY(INFO!B$10)&lt;0,YEAR(H126)-YEAR(INFO!B$10)-1,YEAR(H126)-YEAR(INFO!B$10)),YEAR(H126)-YEAR(INFO!B$10)-1)),"")</f>
      </c>
      <c r="Y126" s="12"/>
      <c r="Z126" s="12">
        <f>IF(INFO!$B$11&lt;&gt;"",IF(INFO!$B$11&lt;&gt;0,IF(Y126&lt;&gt;"",IF(Y126&lt;&gt;0,Y126*100*100/(INFO!$B$11*INFO!$B$11),""),""),""),"")</f>
      </c>
      <c r="AA126" s="360"/>
    </row>
    <row r="127" spans="1:27" ht="12.75">
      <c r="A127" s="162">
        <f>COUNTIF($M$2:M127,"W")+COUNTIF($M$2:M127,"T")+COUNTIF($M$2:M127,"C")+COUNTIF($M$2:M127,"P")</f>
        <v>0</v>
      </c>
      <c r="B127" s="176">
        <f>COUNTIF(M122:M127,"W")+COUNTIF(M122:M127,"T")+COUNTIF(M122:M127,"C")+COUNTIF(M122:M127,"P")</f>
        <v>0</v>
      </c>
      <c r="C127" s="176">
        <f>COUNTIF(M124:M127,"W")+COUNTIF(M124:M127,"T")+COUNTIF(M124:M127,"C")+COUNTIF(M124:M127,"P")</f>
        <v>0</v>
      </c>
      <c r="D127" s="176">
        <f t="shared" si="14"/>
        <v>18</v>
      </c>
      <c r="E127" s="176">
        <v>6</v>
      </c>
      <c r="F127" s="176">
        <v>5</v>
      </c>
      <c r="G127" s="176">
        <f t="shared" si="20"/>
        <v>2010</v>
      </c>
      <c r="H127" s="21">
        <f t="shared" si="18"/>
        <v>40304</v>
      </c>
      <c r="I127" s="22"/>
      <c r="J127" s="320"/>
      <c r="K127" s="8"/>
      <c r="L127" s="155">
        <f t="shared" si="19"/>
      </c>
      <c r="M127" s="10"/>
      <c r="N127" s="10" t="str">
        <f t="shared" si="15"/>
        <v>18</v>
      </c>
      <c r="O127" s="10" t="str">
        <f t="shared" si="16"/>
        <v>5</v>
      </c>
      <c r="P127" s="14">
        <f t="shared" si="21"/>
      </c>
      <c r="Q127" s="202">
        <f t="shared" si="22"/>
      </c>
      <c r="R127" s="10"/>
      <c r="S127" s="11"/>
      <c r="T127" s="11"/>
      <c r="U127" s="11"/>
      <c r="V127" s="11"/>
      <c r="W127" s="9">
        <f t="shared" si="17"/>
      </c>
      <c r="X127" s="11">
        <f>IF(INFO!B$10&lt;&gt;"",IF(MONTH(H127)-MONTH(INFO!B$10)&gt;0,YEAR(H127)-YEAR(INFO!B$10),IF(MONTH(H127)-MONTH(INFO!B$10)=0,IF(DAY(H127)-DAY(INFO!B$10)&lt;0,YEAR(H127)-YEAR(INFO!B$10)-1,YEAR(H127)-YEAR(INFO!B$10)),YEAR(H127)-YEAR(INFO!B$10)-1)),"")</f>
      </c>
      <c r="Y127" s="12"/>
      <c r="Z127" s="12">
        <f>IF(INFO!$B$11&lt;&gt;"",IF(INFO!$B$11&lt;&gt;0,IF(Y127&lt;&gt;"",IF(Y127&lt;&gt;0,Y127*100*100/(INFO!$B$11*INFO!$B$11),""),""),""),"")</f>
      </c>
      <c r="AA127" s="360"/>
    </row>
    <row r="128" spans="1:27" ht="12.75">
      <c r="A128" s="162">
        <f>COUNTIF($M$2:M128,"W")+COUNTIF($M$2:M128,"T")+COUNTIF($M$2:M128,"C")+COUNTIF($M$2:M128,"P")</f>
        <v>0</v>
      </c>
      <c r="B128" s="176">
        <f>COUNTIF(M122:M128,"W")+COUNTIF(M122:M128,"T")+COUNTIF(M122:M128,"C")+COUNTIF(M122:M128,"P")</f>
        <v>0</v>
      </c>
      <c r="C128" s="176">
        <f>COUNTIF(M124:M128,"W")+COUNTIF(M124:M128,"T")+COUNTIF(M124:M128,"C")+COUNTIF(M124:M128,"P")</f>
        <v>0</v>
      </c>
      <c r="D128" s="176">
        <f t="shared" si="14"/>
        <v>18</v>
      </c>
      <c r="E128" s="176">
        <v>7</v>
      </c>
      <c r="F128" s="176">
        <v>5</v>
      </c>
      <c r="G128" s="176">
        <f t="shared" si="20"/>
        <v>2010</v>
      </c>
      <c r="H128" s="21">
        <f t="shared" si="18"/>
        <v>40305</v>
      </c>
      <c r="I128" s="22"/>
      <c r="J128" s="320"/>
      <c r="K128" s="8"/>
      <c r="L128" s="155">
        <f t="shared" si="19"/>
      </c>
      <c r="M128" s="354"/>
      <c r="N128" s="354" t="str">
        <f t="shared" si="15"/>
        <v>18</v>
      </c>
      <c r="O128" s="354" t="str">
        <f t="shared" si="16"/>
        <v>5</v>
      </c>
      <c r="P128" s="14">
        <f t="shared" si="21"/>
      </c>
      <c r="Q128" s="202">
        <f t="shared" si="22"/>
      </c>
      <c r="R128" s="10"/>
      <c r="S128" s="11"/>
      <c r="T128" s="11"/>
      <c r="U128" s="11"/>
      <c r="V128" s="11"/>
      <c r="W128" s="9">
        <f t="shared" si="17"/>
      </c>
      <c r="X128" s="11">
        <f>IF(INFO!B$10&lt;&gt;"",IF(MONTH(H128)-MONTH(INFO!B$10)&gt;0,YEAR(H128)-YEAR(INFO!B$10),IF(MONTH(H128)-MONTH(INFO!B$10)=0,IF(DAY(H128)-DAY(INFO!B$10)&lt;0,YEAR(H128)-YEAR(INFO!B$10)-1,YEAR(H128)-YEAR(INFO!B$10)),YEAR(H128)-YEAR(INFO!B$10)-1)),"")</f>
      </c>
      <c r="Y128" s="12"/>
      <c r="Z128" s="12">
        <f>IF(INFO!$B$11&lt;&gt;"",IF(INFO!$B$11&lt;&gt;0,IF(Y128&lt;&gt;"",IF(Y128&lt;&gt;0,Y128*100*100/(INFO!$B$11*INFO!$B$11),""),""),""),"")</f>
      </c>
      <c r="AA128" s="360"/>
    </row>
    <row r="129" spans="1:27" ht="12.75">
      <c r="A129" s="162">
        <f>COUNTIF($M$2:M129,"W")+COUNTIF($M$2:M129,"T")+COUNTIF($M$2:M129,"C")+COUNTIF($M$2:M129,"P")</f>
        <v>0</v>
      </c>
      <c r="B129" s="176">
        <f>COUNTIF(M122:M129,"W")+COUNTIF(M122:M129,"T")+COUNTIF(M122:M129,"C")+COUNTIF(M122:M129,"P")</f>
        <v>0</v>
      </c>
      <c r="C129" s="176">
        <f>COUNTIF(M124:M129,"W")+COUNTIF(M124:M129,"T")+COUNTIF(M124:M129,"C")+COUNTIF(M124:M129,"P")</f>
        <v>0</v>
      </c>
      <c r="D129" s="176">
        <f t="shared" si="14"/>
        <v>18</v>
      </c>
      <c r="E129" s="176">
        <v>8</v>
      </c>
      <c r="F129" s="176">
        <v>5</v>
      </c>
      <c r="G129" s="176">
        <f t="shared" si="20"/>
        <v>2010</v>
      </c>
      <c r="H129" s="21">
        <f t="shared" si="18"/>
        <v>40306</v>
      </c>
      <c r="I129" s="22"/>
      <c r="J129" s="322"/>
      <c r="K129" s="54"/>
      <c r="L129" s="156">
        <f t="shared" si="19"/>
      </c>
      <c r="M129" s="63"/>
      <c r="N129" s="63" t="str">
        <f t="shared" si="15"/>
        <v>18</v>
      </c>
      <c r="O129" s="63" t="str">
        <f t="shared" si="16"/>
        <v>5</v>
      </c>
      <c r="P129" s="64">
        <f t="shared" si="21"/>
      </c>
      <c r="Q129" s="204">
        <f t="shared" si="22"/>
      </c>
      <c r="R129" s="51"/>
      <c r="S129" s="55"/>
      <c r="T129" s="55"/>
      <c r="U129" s="55"/>
      <c r="V129" s="55"/>
      <c r="W129" s="53">
        <f t="shared" si="17"/>
      </c>
      <c r="X129" s="55">
        <f>IF(INFO!B$10&lt;&gt;"",IF(MONTH(H129)-MONTH(INFO!B$10)&gt;0,YEAR(H129)-YEAR(INFO!B$10),IF(MONTH(H129)-MONTH(INFO!B$10)=0,IF(DAY(H129)-DAY(INFO!B$10)&lt;0,YEAR(H129)-YEAR(INFO!B$10)-1,YEAR(H129)-YEAR(INFO!B$10)),YEAR(H129)-YEAR(INFO!B$10)-1)),"")</f>
      </c>
      <c r="Y129" s="56"/>
      <c r="Z129" s="56">
        <f>IF(INFO!$B$11&lt;&gt;"",IF(INFO!$B$11&lt;&gt;0,IF(Y129&lt;&gt;"",IF(Y129&lt;&gt;0,Y129*100*100/(INFO!$B$11*INFO!$B$11),""),""),""),"")</f>
      </c>
      <c r="AA129" s="362"/>
    </row>
    <row r="130" spans="1:27" ht="13.5" thickBot="1">
      <c r="A130" s="162">
        <f>COUNTIF($M$2:M130,"W")+COUNTIF($M$2:M130,"T")+COUNTIF($M$2:M130,"C")+COUNTIF($M$2:M130,"P")</f>
        <v>0</v>
      </c>
      <c r="B130" s="177">
        <f>COUNTIF(M122:M130,"W")+COUNTIF(M122:M130,"T")+COUNTIF(M122:M130,"C")+COUNTIF(M122:M130,"P")</f>
        <v>0</v>
      </c>
      <c r="C130" s="177">
        <f>COUNTIF(M124:M130,"W")+COUNTIF(M124:M130,"T")+COUNTIF(M124:M130,"C")+COUNTIF(M124:M130,"P")</f>
        <v>0</v>
      </c>
      <c r="D130" s="177">
        <f t="shared" si="14"/>
        <v>18</v>
      </c>
      <c r="E130" s="177">
        <v>9</v>
      </c>
      <c r="F130" s="177">
        <v>5</v>
      </c>
      <c r="G130" s="177">
        <f t="shared" si="20"/>
        <v>2010</v>
      </c>
      <c r="H130" s="87">
        <f t="shared" si="18"/>
        <v>40307</v>
      </c>
      <c r="I130" s="88"/>
      <c r="J130" s="323"/>
      <c r="K130" s="68"/>
      <c r="L130" s="157">
        <f t="shared" si="19"/>
      </c>
      <c r="M130" s="65"/>
      <c r="N130" s="65" t="str">
        <f t="shared" si="15"/>
        <v>18</v>
      </c>
      <c r="O130" s="65" t="str">
        <f t="shared" si="16"/>
        <v>5</v>
      </c>
      <c r="P130" s="66">
        <f t="shared" si="21"/>
      </c>
      <c r="Q130" s="205">
        <f t="shared" si="22"/>
      </c>
      <c r="R130" s="69"/>
      <c r="S130" s="70"/>
      <c r="T130" s="70"/>
      <c r="U130" s="70"/>
      <c r="V130" s="70"/>
      <c r="W130" s="67">
        <f t="shared" si="17"/>
      </c>
      <c r="X130" s="70">
        <f>IF(INFO!B$10&lt;&gt;"",IF(MONTH(H130)-MONTH(INFO!B$10)&gt;0,YEAR(H130)-YEAR(INFO!B$10),IF(MONTH(H130)-MONTH(INFO!B$10)=0,IF(DAY(H130)-DAY(INFO!B$10)&lt;0,YEAR(H130)-YEAR(INFO!B$10)-1,YEAR(H130)-YEAR(INFO!B$10)),YEAR(H130)-YEAR(INFO!B$10)-1)),"")</f>
      </c>
      <c r="Y130" s="71"/>
      <c r="Z130" s="71">
        <f>IF(INFO!$B$11&lt;&gt;"",IF(INFO!$B$11&lt;&gt;0,IF(Y130&lt;&gt;"",IF(Y130&lt;&gt;0,Y130*100*100/(INFO!$B$11*INFO!$B$11),""),""),""),"")</f>
      </c>
      <c r="AA130" s="363"/>
    </row>
    <row r="131" spans="1:27" ht="12.75">
      <c r="A131" s="162">
        <f>COUNTIF($M$2:M131,"W")+COUNTIF($M$2:M131,"T")+COUNTIF($M$2:M131,"C")+COUNTIF($M$2:M131,"P")</f>
        <v>0</v>
      </c>
      <c r="B131" s="178">
        <f>COUNTIF(M122:M131,"W")+COUNTIF(M122:M131,"T")+COUNTIF(M122:M131,"C")+COUNTIF(M122:M131,"P")</f>
        <v>0</v>
      </c>
      <c r="C131" s="178">
        <f>COUNTIF(M131:M131,"W")+COUNTIF(M131:M131,"T")+COUNTIF(M131:M131,"C")+COUNTIF(M131:M131,"P")</f>
        <v>0</v>
      </c>
      <c r="D131" s="178">
        <f>D124+1</f>
        <v>19</v>
      </c>
      <c r="E131" s="178">
        <v>10</v>
      </c>
      <c r="F131" s="178">
        <v>5</v>
      </c>
      <c r="G131" s="178">
        <f t="shared" si="20"/>
        <v>2010</v>
      </c>
      <c r="H131" s="89">
        <f t="shared" si="18"/>
        <v>40308</v>
      </c>
      <c r="I131" s="90"/>
      <c r="J131" s="321"/>
      <c r="K131" s="40"/>
      <c r="L131" s="155">
        <f t="shared" si="19"/>
      </c>
      <c r="M131" s="354"/>
      <c r="N131" s="354" t="str">
        <f aca="true" t="shared" si="23" ref="N131:N194">M131&amp;D131</f>
        <v>19</v>
      </c>
      <c r="O131" s="354" t="str">
        <f aca="true" t="shared" si="24" ref="O131:O194">M131&amp;F131</f>
        <v>5</v>
      </c>
      <c r="P131" s="14">
        <f t="shared" si="21"/>
      </c>
      <c r="Q131" s="203">
        <f t="shared" si="22"/>
      </c>
      <c r="R131" s="41"/>
      <c r="S131" s="42"/>
      <c r="T131" s="42"/>
      <c r="U131" s="42"/>
      <c r="V131" s="42"/>
      <c r="W131" s="50">
        <f aca="true" t="shared" si="25" ref="W131:W194">IF(X131&lt;&gt;"",IF(U131&gt;0,IF(L131="","",(L131/U131)*(220/(220-X131))*100),""),"")</f>
      </c>
      <c r="X131" s="42">
        <f>IF(INFO!B$10&lt;&gt;"",IF(MONTH(H131)-MONTH(INFO!B$10)&gt;0,YEAR(H131)-YEAR(INFO!B$10),IF(MONTH(H131)-MONTH(INFO!B$10)=0,IF(DAY(H131)-DAY(INFO!B$10)&lt;0,YEAR(H131)-YEAR(INFO!B$10)-1,YEAR(H131)-YEAR(INFO!B$10)),YEAR(H131)-YEAR(INFO!B$10)-1)),"")</f>
      </c>
      <c r="Y131" s="43"/>
      <c r="Z131" s="43">
        <f>IF(INFO!$B$11&lt;&gt;"",IF(INFO!$B$11&lt;&gt;0,IF(Y131&lt;&gt;"",IF(Y131&lt;&gt;0,Y131*100*100/(INFO!$B$11*INFO!$B$11),""),""),""),"")</f>
      </c>
      <c r="AA131" s="361"/>
    </row>
    <row r="132" spans="1:27" ht="12.75">
      <c r="A132" s="162">
        <f>COUNTIF($M$2:M132,"W")+COUNTIF($M$2:M132,"T")+COUNTIF($M$2:M132,"C")+COUNTIF($M$2:M132,"P")</f>
        <v>0</v>
      </c>
      <c r="B132" s="176">
        <f>COUNTIF(M122:M132,"W")+COUNTIF(M122:M132,"T")+COUNTIF(M122:M132,"C")+COUNTIF(M122:M132,"P")</f>
        <v>0</v>
      </c>
      <c r="C132" s="176">
        <f>COUNTIF(M131:M132,"W")+COUNTIF(M131:M132,"T")+COUNTIF(M131:M132,"C")+COUNTIF(M131:M132,"P")</f>
        <v>0</v>
      </c>
      <c r="D132" s="176">
        <f aca="true" t="shared" si="26" ref="D132:D193">ROUND((H132-H$2)/7,0)</f>
        <v>19</v>
      </c>
      <c r="E132" s="176">
        <v>11</v>
      </c>
      <c r="F132" s="176">
        <v>5</v>
      </c>
      <c r="G132" s="176">
        <f t="shared" si="20"/>
        <v>2010</v>
      </c>
      <c r="H132" s="21">
        <f aca="true" t="shared" si="27" ref="H132:H195">DATEVALUE(E132&amp;"/"&amp;F132&amp;"/"&amp;G132)</f>
        <v>40309</v>
      </c>
      <c r="I132" s="22"/>
      <c r="J132" s="320"/>
      <c r="K132" s="8"/>
      <c r="L132" s="155">
        <f aca="true" t="shared" si="28" ref="L132:L195">IF(J132&lt;&gt;"",IF(J132=0,IF(K132=0,"","km's ?"),IF(K132&lt;&gt;"",IF(K132=0,"tijd ?",J132/(K132*24)),"")),"")</f>
      </c>
      <c r="M132" s="10"/>
      <c r="N132" s="10" t="str">
        <f t="shared" si="23"/>
        <v>19</v>
      </c>
      <c r="O132" s="10" t="str">
        <f t="shared" si="24"/>
        <v>5</v>
      </c>
      <c r="P132" s="14">
        <f t="shared" si="21"/>
      </c>
      <c r="Q132" s="202">
        <f aca="true" t="shared" si="29" ref="Q132:Q192">IF(J132&lt;&gt;"",IF(J132=0,"",IF(K132=0,"",K132/J132)),"")</f>
      </c>
      <c r="R132" s="10"/>
      <c r="S132" s="18"/>
      <c r="T132" s="18"/>
      <c r="U132" s="18"/>
      <c r="V132" s="18"/>
      <c r="W132" s="233">
        <f t="shared" si="25"/>
      </c>
      <c r="X132" s="11">
        <f>IF(INFO!B$10&lt;&gt;"",IF(MONTH(H132)-MONTH(INFO!B$10)&gt;0,YEAR(H132)-YEAR(INFO!B$10),IF(MONTH(H132)-MONTH(INFO!B$10)=0,IF(DAY(H132)-DAY(INFO!B$10)&lt;0,YEAR(H132)-YEAR(INFO!B$10)-1,YEAR(H132)-YEAR(INFO!B$10)),YEAR(H132)-YEAR(INFO!B$10)-1)),"")</f>
      </c>
      <c r="Y132" s="12"/>
      <c r="Z132" s="12">
        <f>IF(INFO!$B$11&lt;&gt;"",IF(INFO!$B$11&lt;&gt;0,IF(Y132&lt;&gt;"",IF(Y132&lt;&gt;0,Y132*100*100/(INFO!$B$11*INFO!$B$11),""),""),""),"")</f>
      </c>
      <c r="AA132" s="360"/>
    </row>
    <row r="133" spans="1:27" ht="12.75">
      <c r="A133" s="162">
        <f>COUNTIF($M$2:M133,"W")+COUNTIF($M$2:M133,"T")+COUNTIF($M$2:M133,"C")+COUNTIF($M$2:M133,"P")</f>
        <v>0</v>
      </c>
      <c r="B133" s="176">
        <f>COUNTIF(M122:M133,"W")+COUNTIF(M122:M133,"T")+COUNTIF(M122:M133,"C")+COUNTIF(M122:M133,"P")</f>
        <v>0</v>
      </c>
      <c r="C133" s="176">
        <f>COUNTIF(M131:M133,"W")+COUNTIF(M131:M133,"T")+COUNTIF(M131:M133,"C")+COUNTIF(M131:M133,"P")</f>
        <v>0</v>
      </c>
      <c r="D133" s="176">
        <f t="shared" si="26"/>
        <v>19</v>
      </c>
      <c r="E133" s="176">
        <v>12</v>
      </c>
      <c r="F133" s="176">
        <v>5</v>
      </c>
      <c r="G133" s="176">
        <f t="shared" si="20"/>
        <v>2010</v>
      </c>
      <c r="H133" s="21">
        <f t="shared" si="27"/>
        <v>40310</v>
      </c>
      <c r="I133" s="22"/>
      <c r="J133" s="320"/>
      <c r="K133" s="8"/>
      <c r="L133" s="155">
        <f t="shared" si="28"/>
      </c>
      <c r="M133" s="10"/>
      <c r="N133" s="10" t="str">
        <f t="shared" si="23"/>
        <v>19</v>
      </c>
      <c r="O133" s="10" t="str">
        <f t="shared" si="24"/>
        <v>5</v>
      </c>
      <c r="P133" s="14">
        <f t="shared" si="21"/>
      </c>
      <c r="Q133" s="202">
        <f t="shared" si="29"/>
      </c>
      <c r="R133" s="10"/>
      <c r="S133" s="18"/>
      <c r="T133" s="18"/>
      <c r="U133" s="18"/>
      <c r="V133" s="18"/>
      <c r="W133" s="233">
        <f t="shared" si="25"/>
      </c>
      <c r="X133" s="11">
        <f>IF(INFO!B$10&lt;&gt;"",IF(MONTH(H133)-MONTH(INFO!B$10)&gt;0,YEAR(H133)-YEAR(INFO!B$10),IF(MONTH(H133)-MONTH(INFO!B$10)=0,IF(DAY(H133)-DAY(INFO!B$10)&lt;0,YEAR(H133)-YEAR(INFO!B$10)-1,YEAR(H133)-YEAR(INFO!B$10)),YEAR(H133)-YEAR(INFO!B$10)-1)),"")</f>
      </c>
      <c r="Y133" s="12"/>
      <c r="Z133" s="12">
        <f>IF(INFO!$B$11&lt;&gt;"",IF(INFO!$B$11&lt;&gt;0,IF(Y133&lt;&gt;"",IF(Y133&lt;&gt;0,Y133*100*100/(INFO!$B$11*INFO!$B$11),""),""),""),"")</f>
      </c>
      <c r="AA133" s="360"/>
    </row>
    <row r="134" spans="1:27" ht="12.75">
      <c r="A134" s="162">
        <f>COUNTIF($M$2:M134,"W")+COUNTIF($M$2:M134,"T")+COUNTIF($M$2:M134,"C")+COUNTIF($M$2:M134,"P")</f>
        <v>0</v>
      </c>
      <c r="B134" s="176">
        <f>COUNTIF(M122:M134,"W")+COUNTIF(M122:M134,"T")+COUNTIF(M122:M134,"C")+COUNTIF(M122:M134,"P")</f>
        <v>0</v>
      </c>
      <c r="C134" s="176">
        <f>COUNTIF(M131:M134,"W")+COUNTIF(M131:M134,"T")+COUNTIF(M131:M134,"C")+COUNTIF(M131:M134,"P")</f>
        <v>0</v>
      </c>
      <c r="D134" s="176">
        <f t="shared" si="26"/>
        <v>19</v>
      </c>
      <c r="E134" s="176">
        <v>13</v>
      </c>
      <c r="F134" s="176">
        <v>5</v>
      </c>
      <c r="G134" s="176">
        <f aca="true" t="shared" si="30" ref="G134:G197">G133</f>
        <v>2010</v>
      </c>
      <c r="H134" s="21">
        <f t="shared" si="27"/>
        <v>40311</v>
      </c>
      <c r="I134" s="22"/>
      <c r="J134" s="322"/>
      <c r="K134" s="54"/>
      <c r="L134" s="156">
        <f t="shared" si="28"/>
      </c>
      <c r="M134" s="63"/>
      <c r="N134" s="63" t="str">
        <f t="shared" si="23"/>
        <v>19</v>
      </c>
      <c r="O134" s="63" t="str">
        <f t="shared" si="24"/>
        <v>5</v>
      </c>
      <c r="P134" s="64">
        <f aca="true" t="shared" si="31" ref="P134:P197">IF(M134="R","rustdag",IF(M134="H","hometrainer",""))</f>
      </c>
      <c r="Q134" s="204">
        <f t="shared" si="29"/>
      </c>
      <c r="R134" s="51"/>
      <c r="S134" s="55"/>
      <c r="T134" s="55"/>
      <c r="U134" s="55"/>
      <c r="V134" s="55"/>
      <c r="W134" s="53">
        <f t="shared" si="25"/>
      </c>
      <c r="X134" s="55">
        <f>IF(INFO!B$10&lt;&gt;"",IF(MONTH(H134)-MONTH(INFO!B$10)&gt;0,YEAR(H134)-YEAR(INFO!B$10),IF(MONTH(H134)-MONTH(INFO!B$10)=0,IF(DAY(H134)-DAY(INFO!B$10)&lt;0,YEAR(H134)-YEAR(INFO!B$10)-1,YEAR(H134)-YEAR(INFO!B$10)),YEAR(H134)-YEAR(INFO!B$10)-1)),"")</f>
      </c>
      <c r="Y134" s="56"/>
      <c r="Z134" s="56">
        <f>IF(INFO!$B$11&lt;&gt;"",IF(INFO!$B$11&lt;&gt;0,IF(Y134&lt;&gt;"",IF(Y134&lt;&gt;0,Y134*100*100/(INFO!$B$11*INFO!$B$11),""),""),""),"")</f>
      </c>
      <c r="AA134" s="362"/>
    </row>
    <row r="135" spans="1:27" ht="12.75">
      <c r="A135" s="162">
        <f>COUNTIF($M$2:M135,"W")+COUNTIF($M$2:M135,"T")+COUNTIF($M$2:M135,"C")+COUNTIF($M$2:M135,"P")</f>
        <v>0</v>
      </c>
      <c r="B135" s="176">
        <f>COUNTIF(M122:M135,"W")+COUNTIF(M122:M135,"T")+COUNTIF(M122:M135,"C")+COUNTIF(M122:M135,"P")</f>
        <v>0</v>
      </c>
      <c r="C135" s="176">
        <f>COUNTIF(M131:M135,"W")+COUNTIF(M131:M135,"T")+COUNTIF(M131:M135,"C")+COUNTIF(M131:M135,"P")</f>
        <v>0</v>
      </c>
      <c r="D135" s="176">
        <f t="shared" si="26"/>
        <v>19</v>
      </c>
      <c r="E135" s="176">
        <v>14</v>
      </c>
      <c r="F135" s="176">
        <v>5</v>
      </c>
      <c r="G135" s="176">
        <f t="shared" si="30"/>
        <v>2010</v>
      </c>
      <c r="H135" s="21">
        <f t="shared" si="27"/>
        <v>40312</v>
      </c>
      <c r="I135" s="22"/>
      <c r="J135" s="320"/>
      <c r="K135" s="8"/>
      <c r="L135" s="155">
        <f t="shared" si="28"/>
      </c>
      <c r="M135" s="354"/>
      <c r="N135" s="354" t="str">
        <f t="shared" si="23"/>
        <v>19</v>
      </c>
      <c r="O135" s="354" t="str">
        <f t="shared" si="24"/>
        <v>5</v>
      </c>
      <c r="P135" s="14">
        <f t="shared" si="31"/>
      </c>
      <c r="Q135" s="202">
        <f t="shared" si="29"/>
      </c>
      <c r="R135" s="10"/>
      <c r="S135" s="11"/>
      <c r="T135" s="11"/>
      <c r="U135" s="11"/>
      <c r="V135" s="11"/>
      <c r="W135" s="9">
        <f t="shared" si="25"/>
      </c>
      <c r="X135" s="11">
        <f>IF(INFO!B$10&lt;&gt;"",IF(MONTH(H135)-MONTH(INFO!B$10)&gt;0,YEAR(H135)-YEAR(INFO!B$10),IF(MONTH(H135)-MONTH(INFO!B$10)=0,IF(DAY(H135)-DAY(INFO!B$10)&lt;0,YEAR(H135)-YEAR(INFO!B$10)-1,YEAR(H135)-YEAR(INFO!B$10)),YEAR(H135)-YEAR(INFO!B$10)-1)),"")</f>
      </c>
      <c r="Y135" s="12"/>
      <c r="Z135" s="12">
        <f>IF(INFO!$B$11&lt;&gt;"",IF(INFO!$B$11&lt;&gt;0,IF(Y135&lt;&gt;"",IF(Y135&lt;&gt;0,Y135*100*100/(INFO!$B$11*INFO!$B$11),""),""),""),"")</f>
      </c>
      <c r="AA135" s="360"/>
    </row>
    <row r="136" spans="1:27" ht="12.75">
      <c r="A136" s="162">
        <f>COUNTIF($M$2:M136,"W")+COUNTIF($M$2:M136,"T")+COUNTIF($M$2:M136,"C")+COUNTIF($M$2:M136,"P")</f>
        <v>0</v>
      </c>
      <c r="B136" s="176">
        <f>COUNTIF(M122:M136,"W")+COUNTIF(M122:M136,"T")+COUNTIF(M122:M136,"C")+COUNTIF(M122:M136,"P")</f>
        <v>0</v>
      </c>
      <c r="C136" s="176">
        <f>COUNTIF(M131:M136,"W")+COUNTIF(M131:M136,"T")+COUNTIF(M131:M136,"C")+COUNTIF(M131:M136,"P")</f>
        <v>0</v>
      </c>
      <c r="D136" s="176">
        <f t="shared" si="26"/>
        <v>19</v>
      </c>
      <c r="E136" s="176">
        <v>15</v>
      </c>
      <c r="F136" s="176">
        <v>5</v>
      </c>
      <c r="G136" s="176">
        <f t="shared" si="30"/>
        <v>2010</v>
      </c>
      <c r="H136" s="21">
        <f t="shared" si="27"/>
        <v>40313</v>
      </c>
      <c r="I136" s="22"/>
      <c r="J136" s="322"/>
      <c r="K136" s="54"/>
      <c r="L136" s="156">
        <f t="shared" si="28"/>
      </c>
      <c r="M136" s="63"/>
      <c r="N136" s="63" t="str">
        <f t="shared" si="23"/>
        <v>19</v>
      </c>
      <c r="O136" s="63" t="str">
        <f t="shared" si="24"/>
        <v>5</v>
      </c>
      <c r="P136" s="64">
        <f t="shared" si="31"/>
      </c>
      <c r="Q136" s="204">
        <f t="shared" si="29"/>
      </c>
      <c r="R136" s="51"/>
      <c r="S136" s="55"/>
      <c r="T136" s="55"/>
      <c r="U136" s="55"/>
      <c r="V136" s="55"/>
      <c r="W136" s="53">
        <f t="shared" si="25"/>
      </c>
      <c r="X136" s="55">
        <f>IF(INFO!B$10&lt;&gt;"",IF(MONTH(H136)-MONTH(INFO!B$10)&gt;0,YEAR(H136)-YEAR(INFO!B$10),IF(MONTH(H136)-MONTH(INFO!B$10)=0,IF(DAY(H136)-DAY(INFO!B$10)&lt;0,YEAR(H136)-YEAR(INFO!B$10)-1,YEAR(H136)-YEAR(INFO!B$10)),YEAR(H136)-YEAR(INFO!B$10)-1)),"")</f>
      </c>
      <c r="Y136" s="56"/>
      <c r="Z136" s="56">
        <f>IF(INFO!$B$11&lt;&gt;"",IF(INFO!$B$11&lt;&gt;0,IF(Y136&lt;&gt;"",IF(Y136&lt;&gt;0,Y136*100*100/(INFO!$B$11*INFO!$B$11),""),""),""),"")</f>
      </c>
      <c r="AA136" s="362"/>
    </row>
    <row r="137" spans="1:27" ht="13.5" thickBot="1">
      <c r="A137" s="162">
        <f>COUNTIF($M$2:M137,"W")+COUNTIF($M$2:M137,"T")+COUNTIF($M$2:M137,"C")+COUNTIF($M$2:M137,"P")</f>
        <v>0</v>
      </c>
      <c r="B137" s="177">
        <f>COUNTIF(M122:M137,"W")+COUNTIF(M122:M137,"T")+COUNTIF(M122:M137,"C")+COUNTIF(M122:M137,"P")</f>
        <v>0</v>
      </c>
      <c r="C137" s="177">
        <f>COUNTIF(M131:M137,"W")+COUNTIF(M131:M137,"T")+COUNTIF(M131:M137,"C")+COUNTIF(M131:M137,"P")</f>
        <v>0</v>
      </c>
      <c r="D137" s="177">
        <f t="shared" si="26"/>
        <v>19</v>
      </c>
      <c r="E137" s="177">
        <v>16</v>
      </c>
      <c r="F137" s="177">
        <v>5</v>
      </c>
      <c r="G137" s="177">
        <f t="shared" si="30"/>
        <v>2010</v>
      </c>
      <c r="H137" s="87">
        <f t="shared" si="27"/>
        <v>40314</v>
      </c>
      <c r="I137" s="88"/>
      <c r="J137" s="323"/>
      <c r="K137" s="68"/>
      <c r="L137" s="157">
        <f t="shared" si="28"/>
      </c>
      <c r="M137" s="65"/>
      <c r="N137" s="65" t="str">
        <f t="shared" si="23"/>
        <v>19</v>
      </c>
      <c r="O137" s="65" t="str">
        <f t="shared" si="24"/>
        <v>5</v>
      </c>
      <c r="P137" s="66">
        <f t="shared" si="31"/>
      </c>
      <c r="Q137" s="205">
        <f t="shared" si="29"/>
      </c>
      <c r="R137" s="69"/>
      <c r="S137" s="70"/>
      <c r="T137" s="70"/>
      <c r="U137" s="70"/>
      <c r="V137" s="70"/>
      <c r="W137" s="67">
        <f t="shared" si="25"/>
      </c>
      <c r="X137" s="70">
        <f>IF(INFO!B$10&lt;&gt;"",IF(MONTH(H137)-MONTH(INFO!B$10)&gt;0,YEAR(H137)-YEAR(INFO!B$10),IF(MONTH(H137)-MONTH(INFO!B$10)=0,IF(DAY(H137)-DAY(INFO!B$10)&lt;0,YEAR(H137)-YEAR(INFO!B$10)-1,YEAR(H137)-YEAR(INFO!B$10)),YEAR(H137)-YEAR(INFO!B$10)-1)),"")</f>
      </c>
      <c r="Y137" s="71"/>
      <c r="Z137" s="71">
        <f>IF(INFO!$B$11&lt;&gt;"",IF(INFO!$B$11&lt;&gt;0,IF(Y137&lt;&gt;"",IF(Y137&lt;&gt;0,Y137*100*100/(INFO!$B$11*INFO!$B$11),""),""),""),"")</f>
      </c>
      <c r="AA137" s="363"/>
    </row>
    <row r="138" spans="1:27" ht="12.75">
      <c r="A138" s="162">
        <f>COUNTIF($M$2:M138,"W")+COUNTIF($M$2:M138,"T")+COUNTIF($M$2:M138,"C")+COUNTIF($M$2:M138,"P")</f>
        <v>0</v>
      </c>
      <c r="B138" s="178">
        <f>COUNTIF(M122:M138,"W")+COUNTIF(M122:M138,"T")+COUNTIF(M122:M138,"C")+COUNTIF(M122:M138,"P")</f>
        <v>0</v>
      </c>
      <c r="C138" s="178">
        <f>COUNTIF(M138:M138,"W")+COUNTIF(M138:M138,"T")+COUNTIF(M138:M138,"C")+COUNTIF(M138:M138,"P")</f>
        <v>0</v>
      </c>
      <c r="D138" s="178">
        <f>D131+1</f>
        <v>20</v>
      </c>
      <c r="E138" s="178">
        <v>17</v>
      </c>
      <c r="F138" s="178">
        <v>5</v>
      </c>
      <c r="G138" s="178">
        <f t="shared" si="30"/>
        <v>2010</v>
      </c>
      <c r="H138" s="89">
        <f t="shared" si="27"/>
        <v>40315</v>
      </c>
      <c r="I138" s="90"/>
      <c r="J138" s="321"/>
      <c r="K138" s="40"/>
      <c r="L138" s="155">
        <f t="shared" si="28"/>
      </c>
      <c r="M138" s="354"/>
      <c r="N138" s="354" t="str">
        <f t="shared" si="23"/>
        <v>20</v>
      </c>
      <c r="O138" s="354" t="str">
        <f t="shared" si="24"/>
        <v>5</v>
      </c>
      <c r="P138" s="14">
        <f t="shared" si="31"/>
      </c>
      <c r="Q138" s="203">
        <f t="shared" si="29"/>
      </c>
      <c r="R138" s="41"/>
      <c r="S138" s="42"/>
      <c r="T138" s="42"/>
      <c r="U138" s="42"/>
      <c r="V138" s="42"/>
      <c r="W138" s="50">
        <f t="shared" si="25"/>
      </c>
      <c r="X138" s="42">
        <f>IF(INFO!B$10&lt;&gt;"",IF(MONTH(H138)-MONTH(INFO!B$10)&gt;0,YEAR(H138)-YEAR(INFO!B$10),IF(MONTH(H138)-MONTH(INFO!B$10)=0,IF(DAY(H138)-DAY(INFO!B$10)&lt;0,YEAR(H138)-YEAR(INFO!B$10)-1,YEAR(H138)-YEAR(INFO!B$10)),YEAR(H138)-YEAR(INFO!B$10)-1)),"")</f>
      </c>
      <c r="Y138" s="43"/>
      <c r="Z138" s="43">
        <f>IF(INFO!$B$11&lt;&gt;"",IF(INFO!$B$11&lt;&gt;0,IF(Y138&lt;&gt;"",IF(Y138&lt;&gt;0,Y138*100*100/(INFO!$B$11*INFO!$B$11),""),""),""),"")</f>
      </c>
      <c r="AA138" s="361"/>
    </row>
    <row r="139" spans="1:27" ht="12.75">
      <c r="A139" s="162">
        <f>COUNTIF($M$2:M139,"W")+COUNTIF($M$2:M139,"T")+COUNTIF($M$2:M139,"C")+COUNTIF($M$2:M139,"P")</f>
        <v>0</v>
      </c>
      <c r="B139" s="176">
        <f>COUNTIF(M122:M139,"W")+COUNTIF(M122:M139,"T")+COUNTIF(M122:M139,"C")+COUNTIF(M122:M139,"P")</f>
        <v>0</v>
      </c>
      <c r="C139" s="176">
        <f>COUNTIF(M138:M139,"W")+COUNTIF(M138:M139,"T")+COUNTIF(M138:M139,"C")+COUNTIF(M138:M139,"P")</f>
        <v>0</v>
      </c>
      <c r="D139" s="176">
        <f t="shared" si="26"/>
        <v>20</v>
      </c>
      <c r="E139" s="176">
        <v>18</v>
      </c>
      <c r="F139" s="176">
        <v>5</v>
      </c>
      <c r="G139" s="176">
        <f t="shared" si="30"/>
        <v>2010</v>
      </c>
      <c r="H139" s="21">
        <f t="shared" si="27"/>
        <v>40316</v>
      </c>
      <c r="I139" s="22"/>
      <c r="J139" s="320"/>
      <c r="K139" s="8"/>
      <c r="L139" s="155">
        <f t="shared" si="28"/>
      </c>
      <c r="M139" s="10"/>
      <c r="N139" s="10" t="str">
        <f t="shared" si="23"/>
        <v>20</v>
      </c>
      <c r="O139" s="10" t="str">
        <f t="shared" si="24"/>
        <v>5</v>
      </c>
      <c r="P139" s="14">
        <f t="shared" si="31"/>
      </c>
      <c r="Q139" s="202">
        <f t="shared" si="29"/>
      </c>
      <c r="R139" s="10"/>
      <c r="S139" s="18"/>
      <c r="T139" s="18"/>
      <c r="U139" s="18"/>
      <c r="V139" s="18"/>
      <c r="W139" s="233">
        <f t="shared" si="25"/>
      </c>
      <c r="X139" s="11">
        <f>IF(INFO!B$10&lt;&gt;"",IF(MONTH(H139)-MONTH(INFO!B$10)&gt;0,YEAR(H139)-YEAR(INFO!B$10),IF(MONTH(H139)-MONTH(INFO!B$10)=0,IF(DAY(H139)-DAY(INFO!B$10)&lt;0,YEAR(H139)-YEAR(INFO!B$10)-1,YEAR(H139)-YEAR(INFO!B$10)),YEAR(H139)-YEAR(INFO!B$10)-1)),"")</f>
      </c>
      <c r="Y139" s="12"/>
      <c r="Z139" s="12">
        <f>IF(INFO!$B$11&lt;&gt;"",IF(INFO!$B$11&lt;&gt;0,IF(Y139&lt;&gt;"",IF(Y139&lt;&gt;0,Y139*100*100/(INFO!$B$11*INFO!$B$11),""),""),""),"")</f>
      </c>
      <c r="AA139" s="360"/>
    </row>
    <row r="140" spans="1:27" ht="12.75">
      <c r="A140" s="162">
        <f>COUNTIF($M$2:M140,"W")+COUNTIF($M$2:M140,"T")+COUNTIF($M$2:M140,"C")+COUNTIF($M$2:M140,"P")</f>
        <v>0</v>
      </c>
      <c r="B140" s="176">
        <f>COUNTIF(M122:M140,"W")+COUNTIF(M122:M140,"T")+COUNTIF(M122:M140,"C")+COUNTIF(M122:M140,"P")</f>
        <v>0</v>
      </c>
      <c r="C140" s="176">
        <f>COUNTIF(M138:M140,"W")+COUNTIF(M138:M140,"T")+COUNTIF(M138:M140,"C")+COUNTIF(M138:M140,"P")</f>
        <v>0</v>
      </c>
      <c r="D140" s="176">
        <f t="shared" si="26"/>
        <v>20</v>
      </c>
      <c r="E140" s="176">
        <v>19</v>
      </c>
      <c r="F140" s="176">
        <v>5</v>
      </c>
      <c r="G140" s="176">
        <f t="shared" si="30"/>
        <v>2010</v>
      </c>
      <c r="H140" s="21">
        <f t="shared" si="27"/>
        <v>40317</v>
      </c>
      <c r="I140" s="22"/>
      <c r="J140" s="320"/>
      <c r="K140" s="8"/>
      <c r="L140" s="155">
        <f t="shared" si="28"/>
      </c>
      <c r="M140" s="354"/>
      <c r="N140" s="354" t="str">
        <f t="shared" si="23"/>
        <v>20</v>
      </c>
      <c r="O140" s="354" t="str">
        <f t="shared" si="24"/>
        <v>5</v>
      </c>
      <c r="P140" s="14">
        <f t="shared" si="31"/>
      </c>
      <c r="Q140" s="202">
        <f t="shared" si="29"/>
      </c>
      <c r="R140" s="10"/>
      <c r="S140" s="11"/>
      <c r="T140" s="11"/>
      <c r="U140" s="11"/>
      <c r="V140" s="11"/>
      <c r="W140" s="9">
        <f t="shared" si="25"/>
      </c>
      <c r="X140" s="11">
        <f>IF(INFO!B$10&lt;&gt;"",IF(MONTH(H140)-MONTH(INFO!B$10)&gt;0,YEAR(H140)-YEAR(INFO!B$10),IF(MONTH(H140)-MONTH(INFO!B$10)=0,IF(DAY(H140)-DAY(INFO!B$10)&lt;0,YEAR(H140)-YEAR(INFO!B$10)-1,YEAR(H140)-YEAR(INFO!B$10)),YEAR(H140)-YEAR(INFO!B$10)-1)),"")</f>
      </c>
      <c r="Y140" s="12"/>
      <c r="Z140" s="12">
        <f>IF(INFO!$B$11&lt;&gt;"",IF(INFO!$B$11&lt;&gt;0,IF(Y140&lt;&gt;"",IF(Y140&lt;&gt;0,Y140*100*100/(INFO!$B$11*INFO!$B$11),""),""),""),"")</f>
      </c>
      <c r="AA140" s="360"/>
    </row>
    <row r="141" spans="1:27" ht="12.75">
      <c r="A141" s="162">
        <f>COUNTIF($M$2:M141,"W")+COUNTIF($M$2:M141,"T")+COUNTIF($M$2:M141,"C")+COUNTIF($M$2:M141,"P")</f>
        <v>0</v>
      </c>
      <c r="B141" s="176">
        <f>COUNTIF(M122:M141,"W")+COUNTIF(M122:M141,"T")+COUNTIF(M122:M141,"C")+COUNTIF(M122:M141,"P")</f>
        <v>0</v>
      </c>
      <c r="C141" s="176">
        <f>COUNTIF(M138:M141,"W")+COUNTIF(M138:M141,"T")+COUNTIF(M138:M141,"C")+COUNTIF(M138:M141,"P")</f>
        <v>0</v>
      </c>
      <c r="D141" s="176">
        <f t="shared" si="26"/>
        <v>20</v>
      </c>
      <c r="E141" s="176">
        <v>20</v>
      </c>
      <c r="F141" s="176">
        <v>5</v>
      </c>
      <c r="G141" s="176">
        <f t="shared" si="30"/>
        <v>2010</v>
      </c>
      <c r="H141" s="21">
        <f t="shared" si="27"/>
        <v>40318</v>
      </c>
      <c r="I141" s="22"/>
      <c r="J141" s="320"/>
      <c r="K141" s="8"/>
      <c r="L141" s="155">
        <f t="shared" si="28"/>
      </c>
      <c r="M141" s="354"/>
      <c r="N141" s="354" t="str">
        <f t="shared" si="23"/>
        <v>20</v>
      </c>
      <c r="O141" s="354" t="str">
        <f t="shared" si="24"/>
        <v>5</v>
      </c>
      <c r="P141" s="14">
        <f t="shared" si="31"/>
      </c>
      <c r="Q141" s="202">
        <f t="shared" si="29"/>
      </c>
      <c r="R141" s="10"/>
      <c r="S141" s="18"/>
      <c r="T141" s="18"/>
      <c r="U141" s="18"/>
      <c r="V141" s="18"/>
      <c r="W141" s="233">
        <f t="shared" si="25"/>
      </c>
      <c r="X141" s="11">
        <f>IF(INFO!B$10&lt;&gt;"",IF(MONTH(H141)-MONTH(INFO!B$10)&gt;0,YEAR(H141)-YEAR(INFO!B$10),IF(MONTH(H141)-MONTH(INFO!B$10)=0,IF(DAY(H141)-DAY(INFO!B$10)&lt;0,YEAR(H141)-YEAR(INFO!B$10)-1,YEAR(H141)-YEAR(INFO!B$10)),YEAR(H141)-YEAR(INFO!B$10)-1)),"")</f>
      </c>
      <c r="Y141" s="12"/>
      <c r="Z141" s="12">
        <f>IF(INFO!$B$11&lt;&gt;"",IF(INFO!$B$11&lt;&gt;0,IF(Y141&lt;&gt;"",IF(Y141&lt;&gt;0,Y141*100*100/(INFO!$B$11*INFO!$B$11),""),""),""),"")</f>
      </c>
      <c r="AA141" s="360"/>
    </row>
    <row r="142" spans="1:27" ht="12.75">
      <c r="A142" s="162">
        <f>COUNTIF($M$2:M142,"W")+COUNTIF($M$2:M142,"T")+COUNTIF($M$2:M142,"C")+COUNTIF($M$2:M142,"P")</f>
        <v>0</v>
      </c>
      <c r="B142" s="176">
        <f>COUNTIF(M122:M142,"W")+COUNTIF(M122:M142,"T")+COUNTIF(M122:M142,"C")+COUNTIF(M122:M142,"P")</f>
        <v>0</v>
      </c>
      <c r="C142" s="176">
        <f>COUNTIF(M138:M142,"W")+COUNTIF(M138:M142,"T")+COUNTIF(M138:M142,"C")+COUNTIF(M138:M142,"P")</f>
        <v>0</v>
      </c>
      <c r="D142" s="176">
        <f t="shared" si="26"/>
        <v>20</v>
      </c>
      <c r="E142" s="176">
        <v>21</v>
      </c>
      <c r="F142" s="176">
        <v>5</v>
      </c>
      <c r="G142" s="176">
        <f t="shared" si="30"/>
        <v>2010</v>
      </c>
      <c r="H142" s="21">
        <f t="shared" si="27"/>
        <v>40319</v>
      </c>
      <c r="I142" s="22"/>
      <c r="J142" s="320"/>
      <c r="K142" s="8"/>
      <c r="L142" s="155">
        <f t="shared" si="28"/>
      </c>
      <c r="M142" s="354"/>
      <c r="N142" s="354" t="str">
        <f t="shared" si="23"/>
        <v>20</v>
      </c>
      <c r="O142" s="354" t="str">
        <f t="shared" si="24"/>
        <v>5</v>
      </c>
      <c r="P142" s="14">
        <f t="shared" si="31"/>
      </c>
      <c r="Q142" s="202">
        <f t="shared" si="29"/>
      </c>
      <c r="R142" s="10"/>
      <c r="S142" s="11"/>
      <c r="T142" s="11"/>
      <c r="U142" s="11"/>
      <c r="V142" s="11"/>
      <c r="W142" s="9">
        <f t="shared" si="25"/>
      </c>
      <c r="X142" s="11">
        <f>IF(INFO!B$10&lt;&gt;"",IF(MONTH(H142)-MONTH(INFO!B$10)&gt;0,YEAR(H142)-YEAR(INFO!B$10),IF(MONTH(H142)-MONTH(INFO!B$10)=0,IF(DAY(H142)-DAY(INFO!B$10)&lt;0,YEAR(H142)-YEAR(INFO!B$10)-1,YEAR(H142)-YEAR(INFO!B$10)),YEAR(H142)-YEAR(INFO!B$10)-1)),"")</f>
      </c>
      <c r="Y142" s="12"/>
      <c r="Z142" s="12">
        <f>IF(INFO!$B$11&lt;&gt;"",IF(INFO!$B$11&lt;&gt;0,IF(Y142&lt;&gt;"",IF(Y142&lt;&gt;0,Y142*100*100/(INFO!$B$11*INFO!$B$11),""),""),""),"")</f>
      </c>
      <c r="AA142" s="360"/>
    </row>
    <row r="143" spans="1:27" ht="12.75">
      <c r="A143" s="162">
        <f>COUNTIF($M$2:M143,"W")+COUNTIF($M$2:M143,"T")+COUNTIF($M$2:M143,"C")+COUNTIF($M$2:M143,"P")</f>
        <v>0</v>
      </c>
      <c r="B143" s="176">
        <f>COUNTIF(M122:M143,"W")+COUNTIF(M122:M143,"T")+COUNTIF(M122:M143,"C")+COUNTIF(M122:M143,"P")</f>
        <v>0</v>
      </c>
      <c r="C143" s="176">
        <f>COUNTIF(M138:M143,"W")+COUNTIF(M138:M143,"T")+COUNTIF(M138:M143,"C")+COUNTIF(M138:M143,"P")</f>
        <v>0</v>
      </c>
      <c r="D143" s="176">
        <f t="shared" si="26"/>
        <v>20</v>
      </c>
      <c r="E143" s="176">
        <v>22</v>
      </c>
      <c r="F143" s="176">
        <v>5</v>
      </c>
      <c r="G143" s="176">
        <f t="shared" si="30"/>
        <v>2010</v>
      </c>
      <c r="H143" s="21">
        <f t="shared" si="27"/>
        <v>40320</v>
      </c>
      <c r="I143" s="22"/>
      <c r="J143" s="322"/>
      <c r="K143" s="54"/>
      <c r="L143" s="156">
        <f t="shared" si="28"/>
      </c>
      <c r="M143" s="63"/>
      <c r="N143" s="63" t="str">
        <f t="shared" si="23"/>
        <v>20</v>
      </c>
      <c r="O143" s="63" t="str">
        <f t="shared" si="24"/>
        <v>5</v>
      </c>
      <c r="P143" s="64">
        <f t="shared" si="31"/>
      </c>
      <c r="Q143" s="204">
        <f t="shared" si="29"/>
      </c>
      <c r="R143" s="51"/>
      <c r="S143" s="55"/>
      <c r="T143" s="55"/>
      <c r="U143" s="55"/>
      <c r="V143" s="55"/>
      <c r="W143" s="53">
        <f t="shared" si="25"/>
      </c>
      <c r="X143" s="55">
        <f>IF(INFO!B$10&lt;&gt;"",IF(MONTH(H143)-MONTH(INFO!B$10)&gt;0,YEAR(H143)-YEAR(INFO!B$10),IF(MONTH(H143)-MONTH(INFO!B$10)=0,IF(DAY(H143)-DAY(INFO!B$10)&lt;0,YEAR(H143)-YEAR(INFO!B$10)-1,YEAR(H143)-YEAR(INFO!B$10)),YEAR(H143)-YEAR(INFO!B$10)-1)),"")</f>
      </c>
      <c r="Y143" s="56"/>
      <c r="Z143" s="56">
        <f>IF(INFO!$B$11&lt;&gt;"",IF(INFO!$B$11&lt;&gt;0,IF(Y143&lt;&gt;"",IF(Y143&lt;&gt;0,Y143*100*100/(INFO!$B$11*INFO!$B$11),""),""),""),"")</f>
      </c>
      <c r="AA143" s="362"/>
    </row>
    <row r="144" spans="1:27" ht="13.5" thickBot="1">
      <c r="A144" s="162">
        <f>COUNTIF($M$2:M144,"W")+COUNTIF($M$2:M144,"T")+COUNTIF($M$2:M144,"C")+COUNTIF($M$2:M144,"P")</f>
        <v>0</v>
      </c>
      <c r="B144" s="177">
        <f>COUNTIF(M122:M144,"W")+COUNTIF(M122:M144,"T")+COUNTIF(M122:M144,"C")+COUNTIF(M122:M144,"P")</f>
        <v>0</v>
      </c>
      <c r="C144" s="177">
        <f>COUNTIF(M138:M144,"W")+COUNTIF(M138:M144,"T")+COUNTIF(M138:M144,"C")+COUNTIF(M138:M144,"P")</f>
        <v>0</v>
      </c>
      <c r="D144" s="177">
        <f t="shared" si="26"/>
        <v>20</v>
      </c>
      <c r="E144" s="177">
        <v>23</v>
      </c>
      <c r="F144" s="177">
        <v>5</v>
      </c>
      <c r="G144" s="177">
        <f t="shared" si="30"/>
        <v>2010</v>
      </c>
      <c r="H144" s="87">
        <f t="shared" si="27"/>
        <v>40321</v>
      </c>
      <c r="I144" s="88"/>
      <c r="J144" s="323"/>
      <c r="K144" s="68"/>
      <c r="L144" s="157">
        <f t="shared" si="28"/>
      </c>
      <c r="M144" s="65"/>
      <c r="N144" s="65" t="str">
        <f t="shared" si="23"/>
        <v>20</v>
      </c>
      <c r="O144" s="65" t="str">
        <f t="shared" si="24"/>
        <v>5</v>
      </c>
      <c r="P144" s="66">
        <f t="shared" si="31"/>
      </c>
      <c r="Q144" s="205">
        <f t="shared" si="29"/>
      </c>
      <c r="R144" s="69"/>
      <c r="S144" s="70"/>
      <c r="T144" s="70"/>
      <c r="U144" s="70"/>
      <c r="V144" s="70"/>
      <c r="W144" s="67">
        <f t="shared" si="25"/>
      </c>
      <c r="X144" s="70">
        <f>IF(INFO!B$10&lt;&gt;"",IF(MONTH(H144)-MONTH(INFO!B$10)&gt;0,YEAR(H144)-YEAR(INFO!B$10),IF(MONTH(H144)-MONTH(INFO!B$10)=0,IF(DAY(H144)-DAY(INFO!B$10)&lt;0,YEAR(H144)-YEAR(INFO!B$10)-1,YEAR(H144)-YEAR(INFO!B$10)),YEAR(H144)-YEAR(INFO!B$10)-1)),"")</f>
      </c>
      <c r="Y144" s="71"/>
      <c r="Z144" s="71">
        <f>IF(INFO!$B$11&lt;&gt;"",IF(INFO!$B$11&lt;&gt;0,IF(Y144&lt;&gt;"",IF(Y144&lt;&gt;0,Y144*100*100/(INFO!$B$11*INFO!$B$11),""),""),""),"")</f>
      </c>
      <c r="AA144" s="363"/>
    </row>
    <row r="145" spans="1:27" ht="12.75">
      <c r="A145" s="162">
        <f>COUNTIF($M$2:M145,"W")+COUNTIF($M$2:M145,"T")+COUNTIF($M$2:M145,"C")+COUNTIF($M$2:M145,"P")</f>
        <v>0</v>
      </c>
      <c r="B145" s="178">
        <f>COUNTIF(M122:M145,"W")+COUNTIF(M122:M145,"T")+COUNTIF(M122:M145,"C")+COUNTIF(M122:M145,"P")</f>
        <v>0</v>
      </c>
      <c r="C145" s="178">
        <f>COUNTIF(M145:M145,"W")+COUNTIF(M145:M145,"T")+COUNTIF(M145:M145,"C")+COUNTIF(M145:M145,"P")</f>
        <v>0</v>
      </c>
      <c r="D145" s="178">
        <f>D138+1</f>
        <v>21</v>
      </c>
      <c r="E145" s="178">
        <v>24</v>
      </c>
      <c r="F145" s="178">
        <v>5</v>
      </c>
      <c r="G145" s="178">
        <f t="shared" si="30"/>
        <v>2010</v>
      </c>
      <c r="H145" s="89">
        <f t="shared" si="27"/>
        <v>40322</v>
      </c>
      <c r="I145" s="90"/>
      <c r="J145" s="319"/>
      <c r="K145" s="58"/>
      <c r="L145" s="156">
        <f t="shared" si="28"/>
      </c>
      <c r="M145" s="63"/>
      <c r="N145" s="63" t="str">
        <f t="shared" si="23"/>
        <v>21</v>
      </c>
      <c r="O145" s="63" t="str">
        <f t="shared" si="24"/>
        <v>5</v>
      </c>
      <c r="P145" s="64">
        <f t="shared" si="31"/>
      </c>
      <c r="Q145" s="201">
        <f t="shared" si="29"/>
      </c>
      <c r="R145" s="59"/>
      <c r="S145" s="60"/>
      <c r="T145" s="60"/>
      <c r="U145" s="60"/>
      <c r="V145" s="60"/>
      <c r="W145" s="57">
        <f t="shared" si="25"/>
      </c>
      <c r="X145" s="60">
        <f>IF(INFO!B$10&lt;&gt;"",IF(MONTH(H145)-MONTH(INFO!B$10)&gt;0,YEAR(H145)-YEAR(INFO!B$10),IF(MONTH(H145)-MONTH(INFO!B$10)=0,IF(DAY(H145)-DAY(INFO!B$10)&lt;0,YEAR(H145)-YEAR(INFO!B$10)-1,YEAR(H145)-YEAR(INFO!B$10)),YEAR(H145)-YEAR(INFO!B$10)-1)),"")</f>
      </c>
      <c r="Y145" s="61"/>
      <c r="Z145" s="61">
        <f>IF(INFO!$B$11&lt;&gt;"",IF(INFO!$B$11&lt;&gt;0,IF(Y145&lt;&gt;"",IF(Y145&lt;&gt;0,Y145*100*100/(INFO!$B$11*INFO!$B$11),""),""),""),"")</f>
      </c>
      <c r="AA145" s="359"/>
    </row>
    <row r="146" spans="1:27" ht="12.75">
      <c r="A146" s="162">
        <f>COUNTIF($M$2:M146,"W")+COUNTIF($M$2:M146,"T")+COUNTIF($M$2:M146,"C")+COUNTIF($M$2:M146,"P")</f>
        <v>0</v>
      </c>
      <c r="B146" s="176">
        <f>COUNTIF(M122:M146,"W")+COUNTIF(M122:M146,"T")+COUNTIF(M122:M146,"C")+COUNTIF(M122:M146,"P")</f>
        <v>0</v>
      </c>
      <c r="C146" s="176">
        <f>COUNTIF(M145:M146,"W")+COUNTIF(M145:M146,"T")+COUNTIF(M145:M146,"C")+COUNTIF(M145:M146,"P")</f>
        <v>0</v>
      </c>
      <c r="D146" s="176">
        <f t="shared" si="26"/>
        <v>21</v>
      </c>
      <c r="E146" s="176">
        <v>25</v>
      </c>
      <c r="F146" s="176">
        <v>5</v>
      </c>
      <c r="G146" s="176">
        <f t="shared" si="30"/>
        <v>2010</v>
      </c>
      <c r="H146" s="21">
        <f t="shared" si="27"/>
        <v>40323</v>
      </c>
      <c r="I146" s="22"/>
      <c r="J146" s="320"/>
      <c r="K146" s="8"/>
      <c r="L146" s="155">
        <f t="shared" si="28"/>
      </c>
      <c r="M146" s="10"/>
      <c r="N146" s="10" t="str">
        <f t="shared" si="23"/>
        <v>21</v>
      </c>
      <c r="O146" s="10" t="str">
        <f t="shared" si="24"/>
        <v>5</v>
      </c>
      <c r="P146" s="14">
        <f t="shared" si="31"/>
      </c>
      <c r="Q146" s="202">
        <f t="shared" si="29"/>
      </c>
      <c r="R146" s="10"/>
      <c r="S146" s="18"/>
      <c r="T146" s="18"/>
      <c r="U146" s="18"/>
      <c r="V146" s="18"/>
      <c r="W146" s="233">
        <f t="shared" si="25"/>
      </c>
      <c r="X146" s="11">
        <f>IF(INFO!B$10&lt;&gt;"",IF(MONTH(H146)-MONTH(INFO!B$10)&gt;0,YEAR(H146)-YEAR(INFO!B$10),IF(MONTH(H146)-MONTH(INFO!B$10)=0,IF(DAY(H146)-DAY(INFO!B$10)&lt;0,YEAR(H146)-YEAR(INFO!B$10)-1,YEAR(H146)-YEAR(INFO!B$10)),YEAR(H146)-YEAR(INFO!B$10)-1)),"")</f>
      </c>
      <c r="Y146" s="12"/>
      <c r="Z146" s="12">
        <f>IF(INFO!$B$11&lt;&gt;"",IF(INFO!$B$11&lt;&gt;0,IF(Y146&lt;&gt;"",IF(Y146&lt;&gt;0,Y146*100*100/(INFO!$B$11*INFO!$B$11),""),""),""),"")</f>
      </c>
      <c r="AA146" s="360"/>
    </row>
    <row r="147" spans="1:27" ht="12.75">
      <c r="A147" s="162">
        <f>COUNTIF($M$2:M147,"W")+COUNTIF($M$2:M147,"T")+COUNTIF($M$2:M147,"C")+COUNTIF($M$2:M147,"P")</f>
        <v>0</v>
      </c>
      <c r="B147" s="176">
        <f>COUNTIF(M122:M147,"W")+COUNTIF(M122:M147,"T")+COUNTIF(M122:M147,"C")+COUNTIF(M122:M147,"P")</f>
        <v>0</v>
      </c>
      <c r="C147" s="176">
        <f>COUNTIF(M145:M147,"W")+COUNTIF(M145:M147,"T")+COUNTIF(M145:M147,"C")+COUNTIF(M145:M147,"P")</f>
        <v>0</v>
      </c>
      <c r="D147" s="176">
        <f t="shared" si="26"/>
        <v>21</v>
      </c>
      <c r="E147" s="176">
        <v>26</v>
      </c>
      <c r="F147" s="176">
        <v>5</v>
      </c>
      <c r="G147" s="176">
        <f t="shared" si="30"/>
        <v>2010</v>
      </c>
      <c r="H147" s="21">
        <f t="shared" si="27"/>
        <v>40324</v>
      </c>
      <c r="I147" s="22"/>
      <c r="J147" s="320"/>
      <c r="K147" s="8"/>
      <c r="L147" s="155">
        <f t="shared" si="28"/>
      </c>
      <c r="M147" s="354"/>
      <c r="N147" s="354" t="str">
        <f t="shared" si="23"/>
        <v>21</v>
      </c>
      <c r="O147" s="354" t="str">
        <f t="shared" si="24"/>
        <v>5</v>
      </c>
      <c r="P147" s="14">
        <f t="shared" si="31"/>
      </c>
      <c r="Q147" s="202">
        <f t="shared" si="29"/>
      </c>
      <c r="R147" s="10"/>
      <c r="S147" s="18"/>
      <c r="T147" s="18"/>
      <c r="U147" s="18"/>
      <c r="V147" s="18"/>
      <c r="W147" s="233">
        <f t="shared" si="25"/>
      </c>
      <c r="X147" s="11">
        <f>IF(INFO!B$10&lt;&gt;"",IF(MONTH(H147)-MONTH(INFO!B$10)&gt;0,YEAR(H147)-YEAR(INFO!B$10),IF(MONTH(H147)-MONTH(INFO!B$10)=0,IF(DAY(H147)-DAY(INFO!B$10)&lt;0,YEAR(H147)-YEAR(INFO!B$10)-1,YEAR(H147)-YEAR(INFO!B$10)),YEAR(H147)-YEAR(INFO!B$10)-1)),"")</f>
      </c>
      <c r="Y147" s="12"/>
      <c r="Z147" s="12">
        <f>IF(INFO!$B$11&lt;&gt;"",IF(INFO!$B$11&lt;&gt;0,IF(Y147&lt;&gt;"",IF(Y147&lt;&gt;0,Y147*100*100/(INFO!$B$11*INFO!$B$11),""),""),""),"")</f>
      </c>
      <c r="AA147" s="360"/>
    </row>
    <row r="148" spans="1:27" ht="12.75">
      <c r="A148" s="162">
        <f>COUNTIF($M$2:M148,"W")+COUNTIF($M$2:M148,"T")+COUNTIF($M$2:M148,"C")+COUNTIF($M$2:M148,"P")</f>
        <v>0</v>
      </c>
      <c r="B148" s="176">
        <f>COUNTIF(M122:M148,"W")+COUNTIF(M122:M148,"T")+COUNTIF(M122:M148,"C")+COUNTIF(M122:M148,"P")</f>
        <v>0</v>
      </c>
      <c r="C148" s="176">
        <f>COUNTIF(M145:M148,"W")+COUNTIF(M145:M148,"T")+COUNTIF(M145:M148,"C")+COUNTIF(M145:M148,"P")</f>
        <v>0</v>
      </c>
      <c r="D148" s="176">
        <f t="shared" si="26"/>
        <v>21</v>
      </c>
      <c r="E148" s="176">
        <v>27</v>
      </c>
      <c r="F148" s="176">
        <v>5</v>
      </c>
      <c r="G148" s="176">
        <f t="shared" si="30"/>
        <v>2010</v>
      </c>
      <c r="H148" s="21">
        <f t="shared" si="27"/>
        <v>40325</v>
      </c>
      <c r="I148" s="22"/>
      <c r="J148" s="320"/>
      <c r="K148" s="8"/>
      <c r="L148" s="155">
        <f t="shared" si="28"/>
      </c>
      <c r="M148" s="354"/>
      <c r="N148" s="354" t="str">
        <f t="shared" si="23"/>
        <v>21</v>
      </c>
      <c r="O148" s="354" t="str">
        <f t="shared" si="24"/>
        <v>5</v>
      </c>
      <c r="P148" s="14">
        <f t="shared" si="31"/>
      </c>
      <c r="Q148" s="202">
        <f t="shared" si="29"/>
      </c>
      <c r="R148" s="10"/>
      <c r="S148" s="18"/>
      <c r="T148" s="18"/>
      <c r="U148" s="18"/>
      <c r="V148" s="18"/>
      <c r="W148" s="233">
        <f t="shared" si="25"/>
      </c>
      <c r="X148" s="11">
        <f>IF(INFO!B$10&lt;&gt;"",IF(MONTH(H148)-MONTH(INFO!B$10)&gt;0,YEAR(H148)-YEAR(INFO!B$10),IF(MONTH(H148)-MONTH(INFO!B$10)=0,IF(DAY(H148)-DAY(INFO!B$10)&lt;0,YEAR(H148)-YEAR(INFO!B$10)-1,YEAR(H148)-YEAR(INFO!B$10)),YEAR(H148)-YEAR(INFO!B$10)-1)),"")</f>
      </c>
      <c r="Y148" s="12"/>
      <c r="Z148" s="12">
        <f>IF(INFO!$B$11&lt;&gt;"",IF(INFO!$B$11&lt;&gt;0,IF(Y148&lt;&gt;"",IF(Y148&lt;&gt;0,Y148*100*100/(INFO!$B$11*INFO!$B$11),""),""),""),"")</f>
      </c>
      <c r="AA148" s="360"/>
    </row>
    <row r="149" spans="1:27" ht="12.75">
      <c r="A149" s="162">
        <f>COUNTIF($M$2:M149,"W")+COUNTIF($M$2:M149,"T")+COUNTIF($M$2:M149,"C")+COUNTIF($M$2:M149,"P")</f>
        <v>0</v>
      </c>
      <c r="B149" s="176">
        <f>COUNTIF(M122:M149,"W")+COUNTIF(M122:M149,"T")+COUNTIF(M122:M149,"C")+COUNTIF(M122:M149,"P")</f>
        <v>0</v>
      </c>
      <c r="C149" s="176">
        <f>COUNTIF(M145:M149,"W")+COUNTIF(M145:M149,"T")+COUNTIF(M145:M149,"C")+COUNTIF(M145:M149,"P")</f>
        <v>0</v>
      </c>
      <c r="D149" s="176">
        <f t="shared" si="26"/>
        <v>21</v>
      </c>
      <c r="E149" s="176">
        <v>28</v>
      </c>
      <c r="F149" s="176">
        <v>5</v>
      </c>
      <c r="G149" s="176">
        <f t="shared" si="30"/>
        <v>2010</v>
      </c>
      <c r="H149" s="21">
        <f t="shared" si="27"/>
        <v>40326</v>
      </c>
      <c r="I149" s="22"/>
      <c r="J149" s="320"/>
      <c r="K149" s="8"/>
      <c r="L149" s="155">
        <f t="shared" si="28"/>
      </c>
      <c r="M149" s="354"/>
      <c r="N149" s="354" t="str">
        <f t="shared" si="23"/>
        <v>21</v>
      </c>
      <c r="O149" s="354" t="str">
        <f t="shared" si="24"/>
        <v>5</v>
      </c>
      <c r="P149" s="14">
        <f t="shared" si="31"/>
      </c>
      <c r="Q149" s="202">
        <f t="shared" si="29"/>
      </c>
      <c r="R149" s="10"/>
      <c r="S149" s="18"/>
      <c r="T149" s="18"/>
      <c r="U149" s="18"/>
      <c r="V149" s="18"/>
      <c r="W149" s="233">
        <f t="shared" si="25"/>
      </c>
      <c r="X149" s="11">
        <f>IF(INFO!B$10&lt;&gt;"",IF(MONTH(H149)-MONTH(INFO!B$10)&gt;0,YEAR(H149)-YEAR(INFO!B$10),IF(MONTH(H149)-MONTH(INFO!B$10)=0,IF(DAY(H149)-DAY(INFO!B$10)&lt;0,YEAR(H149)-YEAR(INFO!B$10)-1,YEAR(H149)-YEAR(INFO!B$10)),YEAR(H149)-YEAR(INFO!B$10)-1)),"")</f>
      </c>
      <c r="Y149" s="12"/>
      <c r="Z149" s="12">
        <f>IF(INFO!$B$11&lt;&gt;"",IF(INFO!$B$11&lt;&gt;0,IF(Y149&lt;&gt;"",IF(Y149&lt;&gt;0,Y149*100*100/(INFO!$B$11*INFO!$B$11),""),""),""),"")</f>
      </c>
      <c r="AA149" s="360"/>
    </row>
    <row r="150" spans="1:27" ht="12.75">
      <c r="A150" s="162">
        <f>COUNTIF($M$2:M150,"W")+COUNTIF($M$2:M150,"T")+COUNTIF($M$2:M150,"C")+COUNTIF($M$2:M150,"P")</f>
        <v>0</v>
      </c>
      <c r="B150" s="176">
        <f>COUNTIF(M122:M150,"W")+COUNTIF(M122:M150,"T")+COUNTIF(M122:M150,"C")+COUNTIF(M122:M150,"P")</f>
        <v>0</v>
      </c>
      <c r="C150" s="176">
        <f>COUNTIF(M145:M150,"W")+COUNTIF(M145:M150,"T")+COUNTIF(M145:M150,"C")+COUNTIF(M145:M150,"P")</f>
        <v>0</v>
      </c>
      <c r="D150" s="176">
        <f t="shared" si="26"/>
        <v>21</v>
      </c>
      <c r="E150" s="176">
        <v>29</v>
      </c>
      <c r="F150" s="176">
        <v>5</v>
      </c>
      <c r="G150" s="176">
        <f t="shared" si="30"/>
        <v>2010</v>
      </c>
      <c r="H150" s="21">
        <f t="shared" si="27"/>
        <v>40327</v>
      </c>
      <c r="I150" s="22"/>
      <c r="J150" s="322"/>
      <c r="K150" s="54"/>
      <c r="L150" s="156">
        <f t="shared" si="28"/>
      </c>
      <c r="M150" s="63"/>
      <c r="N150" s="63" t="str">
        <f t="shared" si="23"/>
        <v>21</v>
      </c>
      <c r="O150" s="63" t="str">
        <f t="shared" si="24"/>
        <v>5</v>
      </c>
      <c r="P150" s="64">
        <f t="shared" si="31"/>
      </c>
      <c r="Q150" s="204">
        <f t="shared" si="29"/>
      </c>
      <c r="R150" s="51"/>
      <c r="S150" s="55"/>
      <c r="T150" s="55"/>
      <c r="U150" s="55"/>
      <c r="V150" s="55"/>
      <c r="W150" s="53">
        <f t="shared" si="25"/>
      </c>
      <c r="X150" s="55">
        <f>IF(INFO!B$10&lt;&gt;"",IF(MONTH(H150)-MONTH(INFO!B$10)&gt;0,YEAR(H150)-YEAR(INFO!B$10),IF(MONTH(H150)-MONTH(INFO!B$10)=0,IF(DAY(H150)-DAY(INFO!B$10)&lt;0,YEAR(H150)-YEAR(INFO!B$10)-1,YEAR(H150)-YEAR(INFO!B$10)),YEAR(H150)-YEAR(INFO!B$10)-1)),"")</f>
      </c>
      <c r="Y150" s="56"/>
      <c r="Z150" s="56">
        <f>IF(INFO!$B$11&lt;&gt;"",IF(INFO!$B$11&lt;&gt;0,IF(Y150&lt;&gt;"",IF(Y150&lt;&gt;0,Y150*100*100/(INFO!$B$11*INFO!$B$11),""),""),""),"")</f>
      </c>
      <c r="AA150" s="362"/>
    </row>
    <row r="151" spans="1:27" ht="13.5" thickBot="1">
      <c r="A151" s="162">
        <f>COUNTIF($M$2:M151,"W")+COUNTIF($M$2:M151,"T")+COUNTIF($M$2:M151,"C")+COUNTIF($M$2:M151,"P")</f>
        <v>0</v>
      </c>
      <c r="B151" s="177">
        <f>COUNTIF(M122:M151,"W")+COUNTIF(M122:M151,"T")+COUNTIF(M122:M151,"C")+COUNTIF(M122:M151,"P")</f>
        <v>0</v>
      </c>
      <c r="C151" s="177">
        <f>COUNTIF(M145:M151,"W")+COUNTIF(M145:M151,"T")+COUNTIF(M145:M151,"C")+COUNTIF(M145:M151,"P")</f>
        <v>0</v>
      </c>
      <c r="D151" s="177">
        <f t="shared" si="26"/>
        <v>21</v>
      </c>
      <c r="E151" s="177">
        <v>30</v>
      </c>
      <c r="F151" s="177">
        <v>5</v>
      </c>
      <c r="G151" s="177">
        <f t="shared" si="30"/>
        <v>2010</v>
      </c>
      <c r="H151" s="87">
        <f t="shared" si="27"/>
        <v>40328</v>
      </c>
      <c r="I151" s="88"/>
      <c r="J151" s="323"/>
      <c r="K151" s="68"/>
      <c r="L151" s="157">
        <f t="shared" si="28"/>
      </c>
      <c r="M151" s="65"/>
      <c r="N151" s="65" t="str">
        <f t="shared" si="23"/>
        <v>21</v>
      </c>
      <c r="O151" s="65" t="str">
        <f t="shared" si="24"/>
        <v>5</v>
      </c>
      <c r="P151" s="66">
        <f t="shared" si="31"/>
      </c>
      <c r="Q151" s="205">
        <f t="shared" si="29"/>
      </c>
      <c r="R151" s="69"/>
      <c r="S151" s="70"/>
      <c r="T151" s="70"/>
      <c r="U151" s="70"/>
      <c r="V151" s="70"/>
      <c r="W151" s="67">
        <f t="shared" si="25"/>
      </c>
      <c r="X151" s="70">
        <f>IF(INFO!B$10&lt;&gt;"",IF(MONTH(H151)-MONTH(INFO!B$10)&gt;0,YEAR(H151)-YEAR(INFO!B$10),IF(MONTH(H151)-MONTH(INFO!B$10)=0,IF(DAY(H151)-DAY(INFO!B$10)&lt;0,YEAR(H151)-YEAR(INFO!B$10)-1,YEAR(H151)-YEAR(INFO!B$10)),YEAR(H151)-YEAR(INFO!B$10)-1)),"")</f>
      </c>
      <c r="Y151" s="71"/>
      <c r="Z151" s="71">
        <f>IF(INFO!$B$11&lt;&gt;"",IF(INFO!$B$11&lt;&gt;0,IF(Y151&lt;&gt;"",IF(Y151&lt;&gt;0,Y151*100*100/(INFO!$B$11*INFO!$B$11),""),""),""),"")</f>
      </c>
      <c r="AA151" s="363"/>
    </row>
    <row r="152" spans="1:27" ht="12.75">
      <c r="A152" s="162">
        <f>COUNTIF($M$2:M152,"W")+COUNTIF($M$2:M152,"T")+COUNTIF($M$2:M152,"C")+COUNTIF($M$2:M152,"P")</f>
        <v>0</v>
      </c>
      <c r="B152" s="178">
        <f>COUNTIF(M122:M152,"W")+COUNTIF(M122:M152,"T")+COUNTIF(M122:M152,"C")+COUNTIF(M122:M152,"P")</f>
        <v>0</v>
      </c>
      <c r="C152" s="178">
        <f>COUNTIF(M152:M152,"W")+COUNTIF(M152:M152,"T")+COUNTIF(M152:M152,"C")+COUNTIF(M152:M152,"P")</f>
        <v>0</v>
      </c>
      <c r="D152" s="178">
        <f>D145+1</f>
        <v>22</v>
      </c>
      <c r="E152" s="178">
        <v>31</v>
      </c>
      <c r="F152" s="178">
        <v>5</v>
      </c>
      <c r="G152" s="178">
        <f t="shared" si="30"/>
        <v>2010</v>
      </c>
      <c r="H152" s="89">
        <f t="shared" si="27"/>
        <v>40329</v>
      </c>
      <c r="I152" s="90"/>
      <c r="J152" s="321"/>
      <c r="K152" s="40"/>
      <c r="L152" s="155">
        <f t="shared" si="28"/>
      </c>
      <c r="M152" s="354"/>
      <c r="N152" s="354" t="str">
        <f t="shared" si="23"/>
        <v>22</v>
      </c>
      <c r="O152" s="354" t="str">
        <f t="shared" si="24"/>
        <v>5</v>
      </c>
      <c r="P152" s="14">
        <f t="shared" si="31"/>
      </c>
      <c r="Q152" s="203">
        <f t="shared" si="29"/>
      </c>
      <c r="R152" s="41"/>
      <c r="S152" s="91"/>
      <c r="T152" s="91"/>
      <c r="U152" s="91"/>
      <c r="V152" s="91"/>
      <c r="W152" s="232">
        <f t="shared" si="25"/>
      </c>
      <c r="X152" s="42">
        <f>IF(INFO!B$10&lt;&gt;"",IF(MONTH(H152)-MONTH(INFO!B$10)&gt;0,YEAR(H152)-YEAR(INFO!B$10),IF(MONTH(H152)-MONTH(INFO!B$10)=0,IF(DAY(H152)-DAY(INFO!B$10)&lt;0,YEAR(H152)-YEAR(INFO!B$10)-1,YEAR(H152)-YEAR(INFO!B$10)),YEAR(H152)-YEAR(INFO!B$10)-1)),"")</f>
      </c>
      <c r="Y152" s="43"/>
      <c r="Z152" s="43">
        <f>IF(INFO!$B$11&lt;&gt;"",IF(INFO!$B$11&lt;&gt;0,IF(Y152&lt;&gt;"",IF(Y152&lt;&gt;0,Y152*100*100/(INFO!$B$11*INFO!$B$11),""),""),""),"")</f>
      </c>
      <c r="AA152" s="361"/>
    </row>
    <row r="153" spans="1:27" ht="12.75">
      <c r="A153" s="162">
        <f>COUNTIF($M$2:M153,"W")+COUNTIF($M$2:M153,"T")+COUNTIF($M$2:M153,"C")+COUNTIF($M$2:M153,"P")</f>
        <v>0</v>
      </c>
      <c r="B153" s="180">
        <f>COUNTIF(M153:M153,"W")+COUNTIF(M153:M153,"T")+COUNTIF(M153:M153,"C")+COUNTIF(M153:M153,"P")</f>
        <v>0</v>
      </c>
      <c r="C153" s="176">
        <f>COUNTIF(M152:M153,"W")+COUNTIF(M152:M153,"T")+COUNTIF(M152:M153,"C")+COUNTIF(M152:M153,"P")</f>
        <v>0</v>
      </c>
      <c r="D153" s="176">
        <f t="shared" si="26"/>
        <v>22</v>
      </c>
      <c r="E153" s="180">
        <v>1</v>
      </c>
      <c r="F153" s="180">
        <v>6</v>
      </c>
      <c r="G153" s="180">
        <f t="shared" si="30"/>
        <v>2010</v>
      </c>
      <c r="H153" s="23">
        <f t="shared" si="27"/>
        <v>40330</v>
      </c>
      <c r="I153" s="24"/>
      <c r="J153" s="320"/>
      <c r="K153" s="8"/>
      <c r="L153" s="155">
        <f t="shared" si="28"/>
      </c>
      <c r="M153" s="354"/>
      <c r="N153" s="354" t="str">
        <f t="shared" si="23"/>
        <v>22</v>
      </c>
      <c r="O153" s="354" t="str">
        <f t="shared" si="24"/>
        <v>6</v>
      </c>
      <c r="P153" s="14">
        <f t="shared" si="31"/>
      </c>
      <c r="Q153" s="202">
        <f t="shared" si="29"/>
      </c>
      <c r="R153" s="10"/>
      <c r="S153" s="18"/>
      <c r="T153" s="18"/>
      <c r="U153" s="18"/>
      <c r="V153" s="18"/>
      <c r="W153" s="233">
        <f t="shared" si="25"/>
      </c>
      <c r="X153" s="11">
        <f>IF(INFO!B$10&lt;&gt;"",IF(MONTH(H153)-MONTH(INFO!B$10)&gt;0,YEAR(H153)-YEAR(INFO!B$10),IF(MONTH(H153)-MONTH(INFO!B$10)=0,IF(DAY(H153)-DAY(INFO!B$10)&lt;0,YEAR(H153)-YEAR(INFO!B$10)-1,YEAR(H153)-YEAR(INFO!B$10)),YEAR(H153)-YEAR(INFO!B$10)-1)),"")</f>
      </c>
      <c r="Y153" s="12"/>
      <c r="Z153" s="12">
        <f>IF(INFO!$B$11&lt;&gt;"",IF(INFO!$B$11&lt;&gt;0,IF(Y153&lt;&gt;"",IF(Y153&lt;&gt;0,Y153*100*100/(INFO!$B$11*INFO!$B$11),""),""),""),"")</f>
      </c>
      <c r="AA153" s="360"/>
    </row>
    <row r="154" spans="1:27" ht="12.75">
      <c r="A154" s="162">
        <f>COUNTIF($M$2:M154,"W")+COUNTIF($M$2:M154,"T")+COUNTIF($M$2:M154,"C")+COUNTIF($M$2:M154,"P")</f>
        <v>0</v>
      </c>
      <c r="B154" s="180">
        <f>COUNTIF(M153:M154,"W")+COUNTIF(M153:M154,"T")+COUNTIF(M153:M154,"C")+COUNTIF(M153:M154,"P")</f>
        <v>0</v>
      </c>
      <c r="C154" s="176">
        <f>COUNTIF(M152:M154,"W")+COUNTIF(M152:M154,"T")+COUNTIF(M152:M154,"C")+COUNTIF(M152:M154,"P")</f>
        <v>0</v>
      </c>
      <c r="D154" s="176">
        <f t="shared" si="26"/>
        <v>22</v>
      </c>
      <c r="E154" s="180">
        <v>2</v>
      </c>
      <c r="F154" s="180">
        <v>6</v>
      </c>
      <c r="G154" s="180">
        <f t="shared" si="30"/>
        <v>2010</v>
      </c>
      <c r="H154" s="23">
        <f t="shared" si="27"/>
        <v>40331</v>
      </c>
      <c r="I154" s="24"/>
      <c r="J154" s="320"/>
      <c r="K154" s="8"/>
      <c r="L154" s="155">
        <f t="shared" si="28"/>
      </c>
      <c r="M154" s="354"/>
      <c r="N154" s="354" t="str">
        <f t="shared" si="23"/>
        <v>22</v>
      </c>
      <c r="O154" s="354" t="str">
        <f t="shared" si="24"/>
        <v>6</v>
      </c>
      <c r="P154" s="14">
        <f t="shared" si="31"/>
      </c>
      <c r="Q154" s="202">
        <f t="shared" si="29"/>
      </c>
      <c r="R154" s="10"/>
      <c r="S154" s="18"/>
      <c r="T154" s="18"/>
      <c r="U154" s="18"/>
      <c r="V154" s="18"/>
      <c r="W154" s="233">
        <f t="shared" si="25"/>
      </c>
      <c r="X154" s="11">
        <f>IF(INFO!B$10&lt;&gt;"",IF(MONTH(H154)-MONTH(INFO!B$10)&gt;0,YEAR(H154)-YEAR(INFO!B$10),IF(MONTH(H154)-MONTH(INFO!B$10)=0,IF(DAY(H154)-DAY(INFO!B$10)&lt;0,YEAR(H154)-YEAR(INFO!B$10)-1,YEAR(H154)-YEAR(INFO!B$10)),YEAR(H154)-YEAR(INFO!B$10)-1)),"")</f>
      </c>
      <c r="Y154" s="12"/>
      <c r="Z154" s="12">
        <f>IF(INFO!$B$11&lt;&gt;"",IF(INFO!$B$11&lt;&gt;0,IF(Y154&lt;&gt;"",IF(Y154&lt;&gt;0,Y154*100*100/(INFO!$B$11*INFO!$B$11),""),""),""),"")</f>
      </c>
      <c r="AA154" s="360"/>
    </row>
    <row r="155" spans="1:27" ht="12.75">
      <c r="A155" s="162">
        <f>COUNTIF($M$2:M155,"W")+COUNTIF($M$2:M155,"T")+COUNTIF($M$2:M155,"C")+COUNTIF($M$2:M155,"P")</f>
        <v>0</v>
      </c>
      <c r="B155" s="180">
        <f>COUNTIF(M153:M155,"W")+COUNTIF(M153:M155,"T")+COUNTIF(M153:M155,"C")+COUNTIF(M153:M155,"P")</f>
        <v>0</v>
      </c>
      <c r="C155" s="176">
        <f>COUNTIF(M152:M155,"W")+COUNTIF(M152:M155,"T")+COUNTIF(M152:M155,"C")+COUNTIF(M152:M155,"P")</f>
        <v>0</v>
      </c>
      <c r="D155" s="176">
        <f t="shared" si="26"/>
        <v>22</v>
      </c>
      <c r="E155" s="180">
        <v>3</v>
      </c>
      <c r="F155" s="180">
        <v>6</v>
      </c>
      <c r="G155" s="180">
        <f t="shared" si="30"/>
        <v>2010</v>
      </c>
      <c r="H155" s="23">
        <f t="shared" si="27"/>
        <v>40332</v>
      </c>
      <c r="I155" s="24"/>
      <c r="J155" s="320"/>
      <c r="K155" s="8"/>
      <c r="L155" s="155">
        <f t="shared" si="28"/>
      </c>
      <c r="M155" s="354"/>
      <c r="N155" s="354" t="str">
        <f t="shared" si="23"/>
        <v>22</v>
      </c>
      <c r="O155" s="354" t="str">
        <f t="shared" si="24"/>
        <v>6</v>
      </c>
      <c r="P155" s="14">
        <f t="shared" si="31"/>
      </c>
      <c r="Q155" s="202">
        <f t="shared" si="29"/>
      </c>
      <c r="R155" s="10"/>
      <c r="S155" s="11"/>
      <c r="T155" s="11"/>
      <c r="U155" s="11"/>
      <c r="V155" s="11"/>
      <c r="W155" s="9">
        <f t="shared" si="25"/>
      </c>
      <c r="X155" s="11">
        <f>IF(INFO!B$10&lt;&gt;"",IF(MONTH(H155)-MONTH(INFO!B$10)&gt;0,YEAR(H155)-YEAR(INFO!B$10),IF(MONTH(H155)-MONTH(INFO!B$10)=0,IF(DAY(H155)-DAY(INFO!B$10)&lt;0,YEAR(H155)-YEAR(INFO!B$10)-1,YEAR(H155)-YEAR(INFO!B$10)),YEAR(H155)-YEAR(INFO!B$10)-1)),"")</f>
      </c>
      <c r="Y155" s="12"/>
      <c r="Z155" s="12">
        <f>IF(INFO!$B$11&lt;&gt;"",IF(INFO!$B$11&lt;&gt;0,IF(Y155&lt;&gt;"",IF(Y155&lt;&gt;0,Y155*100*100/(INFO!$B$11*INFO!$B$11),""),""),""),"")</f>
      </c>
      <c r="AA155" s="360"/>
    </row>
    <row r="156" spans="1:27" ht="12.75">
      <c r="A156" s="162">
        <f>COUNTIF($M$2:M156,"W")+COUNTIF($M$2:M156,"T")+COUNTIF($M$2:M156,"C")+COUNTIF($M$2:M156,"P")</f>
        <v>0</v>
      </c>
      <c r="B156" s="180">
        <f>COUNTIF(M153:M156,"W")+COUNTIF(M153:M156,"T")+COUNTIF(M153:M156,"C")+COUNTIF(M153:M156,"P")</f>
        <v>0</v>
      </c>
      <c r="C156" s="176">
        <f>COUNTIF(M152:M156,"W")+COUNTIF(M152:M156,"T")+COUNTIF(M152:M156,"C")+COUNTIF(M152:M156,"P")</f>
        <v>0</v>
      </c>
      <c r="D156" s="176">
        <f t="shared" si="26"/>
        <v>22</v>
      </c>
      <c r="E156" s="180">
        <v>4</v>
      </c>
      <c r="F156" s="180">
        <v>6</v>
      </c>
      <c r="G156" s="180">
        <f t="shared" si="30"/>
        <v>2010</v>
      </c>
      <c r="H156" s="23">
        <f t="shared" si="27"/>
        <v>40333</v>
      </c>
      <c r="I156" s="24"/>
      <c r="J156" s="320"/>
      <c r="K156" s="8"/>
      <c r="L156" s="155">
        <f t="shared" si="28"/>
      </c>
      <c r="M156" s="354"/>
      <c r="N156" s="354" t="str">
        <f t="shared" si="23"/>
        <v>22</v>
      </c>
      <c r="O156" s="354" t="str">
        <f t="shared" si="24"/>
        <v>6</v>
      </c>
      <c r="P156" s="14">
        <f t="shared" si="31"/>
      </c>
      <c r="Q156" s="202">
        <f t="shared" si="29"/>
      </c>
      <c r="R156" s="10"/>
      <c r="S156" s="11"/>
      <c r="T156" s="11"/>
      <c r="U156" s="11"/>
      <c r="V156" s="11"/>
      <c r="W156" s="9">
        <f t="shared" si="25"/>
      </c>
      <c r="X156" s="11">
        <f>IF(INFO!B$10&lt;&gt;"",IF(MONTH(H156)-MONTH(INFO!B$10)&gt;0,YEAR(H156)-YEAR(INFO!B$10),IF(MONTH(H156)-MONTH(INFO!B$10)=0,IF(DAY(H156)-DAY(INFO!B$10)&lt;0,YEAR(H156)-YEAR(INFO!B$10)-1,YEAR(H156)-YEAR(INFO!B$10)),YEAR(H156)-YEAR(INFO!B$10)-1)),"")</f>
      </c>
      <c r="Y156" s="12"/>
      <c r="Z156" s="12">
        <f>IF(INFO!$B$11&lt;&gt;"",IF(INFO!$B$11&lt;&gt;0,IF(Y156&lt;&gt;"",IF(Y156&lt;&gt;0,Y156*100*100/(INFO!$B$11*INFO!$B$11),""),""),""),"")</f>
      </c>
      <c r="AA156" s="360"/>
    </row>
    <row r="157" spans="1:27" ht="12.75">
      <c r="A157" s="162">
        <f>COUNTIF($M$2:M157,"W")+COUNTIF($M$2:M157,"T")+COUNTIF($M$2:M157,"C")+COUNTIF($M$2:M157,"P")</f>
        <v>0</v>
      </c>
      <c r="B157" s="180">
        <f>COUNTIF(M153:M157,"W")+COUNTIF(M153:M157,"T")+COUNTIF(M153:M157,"C")+COUNTIF(M153:M157,"P")</f>
        <v>0</v>
      </c>
      <c r="C157" s="176">
        <f>COUNTIF(M152:M157,"W")+COUNTIF(M152:M157,"T")+COUNTIF(M152:M157,"C")+COUNTIF(M152:M157,"P")</f>
        <v>0</v>
      </c>
      <c r="D157" s="176">
        <f t="shared" si="26"/>
        <v>22</v>
      </c>
      <c r="E157" s="180">
        <v>5</v>
      </c>
      <c r="F157" s="180">
        <v>6</v>
      </c>
      <c r="G157" s="180">
        <f t="shared" si="30"/>
        <v>2010</v>
      </c>
      <c r="H157" s="23">
        <f t="shared" si="27"/>
        <v>40334</v>
      </c>
      <c r="I157" s="24"/>
      <c r="J157" s="322"/>
      <c r="K157" s="54"/>
      <c r="L157" s="156">
        <f t="shared" si="28"/>
      </c>
      <c r="M157" s="63"/>
      <c r="N157" s="63" t="str">
        <f t="shared" si="23"/>
        <v>22</v>
      </c>
      <c r="O157" s="63" t="str">
        <f t="shared" si="24"/>
        <v>6</v>
      </c>
      <c r="P157" s="64">
        <f t="shared" si="31"/>
      </c>
      <c r="Q157" s="204">
        <f t="shared" si="29"/>
      </c>
      <c r="R157" s="51"/>
      <c r="S157" s="55"/>
      <c r="T157" s="55"/>
      <c r="U157" s="55"/>
      <c r="V157" s="55"/>
      <c r="W157" s="53">
        <f t="shared" si="25"/>
      </c>
      <c r="X157" s="55">
        <f>IF(INFO!B$10&lt;&gt;"",IF(MONTH(H157)-MONTH(INFO!B$10)&gt;0,YEAR(H157)-YEAR(INFO!B$10),IF(MONTH(H157)-MONTH(INFO!B$10)=0,IF(DAY(H157)-DAY(INFO!B$10)&lt;0,YEAR(H157)-YEAR(INFO!B$10)-1,YEAR(H157)-YEAR(INFO!B$10)),YEAR(H157)-YEAR(INFO!B$10)-1)),"")</f>
      </c>
      <c r="Y157" s="56"/>
      <c r="Z157" s="56">
        <f>IF(INFO!$B$11&lt;&gt;"",IF(INFO!$B$11&lt;&gt;0,IF(Y157&lt;&gt;"",IF(Y157&lt;&gt;0,Y157*100*100/(INFO!$B$11*INFO!$B$11),""),""),""),"")</f>
      </c>
      <c r="AA157" s="362"/>
    </row>
    <row r="158" spans="1:27" ht="13.5" thickBot="1">
      <c r="A158" s="162">
        <f>COUNTIF($M$2:M158,"W")+COUNTIF($M$2:M158,"T")+COUNTIF($M$2:M158,"C")+COUNTIF($M$2:M158,"P")</f>
        <v>0</v>
      </c>
      <c r="B158" s="181">
        <f>COUNTIF(M153:M158,"W")+COUNTIF(M153:M158,"T")+COUNTIF(M153:M158,"C")+COUNTIF(M153:M158,"P")</f>
        <v>0</v>
      </c>
      <c r="C158" s="177">
        <f>COUNTIF(M152:M158,"W")+COUNTIF(M152:M158,"T")+COUNTIF(M152:M158,"C")+COUNTIF(M152:M158,"P")</f>
        <v>0</v>
      </c>
      <c r="D158" s="177">
        <f t="shared" si="26"/>
        <v>22</v>
      </c>
      <c r="E158" s="181">
        <v>6</v>
      </c>
      <c r="F158" s="181">
        <v>6</v>
      </c>
      <c r="G158" s="181">
        <f t="shared" si="30"/>
        <v>2010</v>
      </c>
      <c r="H158" s="94">
        <f t="shared" si="27"/>
        <v>40335</v>
      </c>
      <c r="I158" s="95"/>
      <c r="J158" s="323"/>
      <c r="K158" s="68"/>
      <c r="L158" s="157">
        <f t="shared" si="28"/>
      </c>
      <c r="M158" s="65"/>
      <c r="N158" s="65" t="str">
        <f t="shared" si="23"/>
        <v>22</v>
      </c>
      <c r="O158" s="65" t="str">
        <f t="shared" si="24"/>
        <v>6</v>
      </c>
      <c r="P158" s="66">
        <f t="shared" si="31"/>
      </c>
      <c r="Q158" s="205">
        <f t="shared" si="29"/>
      </c>
      <c r="R158" s="69"/>
      <c r="S158" s="70"/>
      <c r="T158" s="70"/>
      <c r="U158" s="70"/>
      <c r="V158" s="70"/>
      <c r="W158" s="67">
        <f t="shared" si="25"/>
      </c>
      <c r="X158" s="70">
        <f>IF(INFO!B$10&lt;&gt;"",IF(MONTH(H158)-MONTH(INFO!B$10)&gt;0,YEAR(H158)-YEAR(INFO!B$10),IF(MONTH(H158)-MONTH(INFO!B$10)=0,IF(DAY(H158)-DAY(INFO!B$10)&lt;0,YEAR(H158)-YEAR(INFO!B$10)-1,YEAR(H158)-YEAR(INFO!B$10)),YEAR(H158)-YEAR(INFO!B$10)-1)),"")</f>
      </c>
      <c r="Y158" s="71"/>
      <c r="Z158" s="71">
        <f>IF(INFO!$B$11&lt;&gt;"",IF(INFO!$B$11&lt;&gt;0,IF(Y158&lt;&gt;"",IF(Y158&lt;&gt;0,Y158*100*100/(INFO!$B$11*INFO!$B$11),""),""),""),"")</f>
      </c>
      <c r="AA158" s="363"/>
    </row>
    <row r="159" spans="1:27" ht="12.75">
      <c r="A159" s="162">
        <f>COUNTIF($M$2:M159,"W")+COUNTIF($M$2:M159,"T")+COUNTIF($M$2:M159,"C")+COUNTIF($M$2:M159,"P")</f>
        <v>0</v>
      </c>
      <c r="B159" s="179">
        <f>COUNTIF(M153:M159,"W")+COUNTIF(M153:M159,"T")+COUNTIF(M153:M159,"C")+COUNTIF(M153:M159,"P")</f>
        <v>0</v>
      </c>
      <c r="C159" s="179">
        <f>COUNTIF(M159:M159,"W")+COUNTIF(M159:M159,"T")+COUNTIF(M159:M159,"C")+COUNTIF(M159:M159,"P")</f>
        <v>0</v>
      </c>
      <c r="D159" s="179">
        <f>D152+1</f>
        <v>23</v>
      </c>
      <c r="E159" s="179">
        <v>7</v>
      </c>
      <c r="F159" s="179">
        <v>6</v>
      </c>
      <c r="G159" s="179">
        <f t="shared" si="30"/>
        <v>2010</v>
      </c>
      <c r="H159" s="92">
        <f t="shared" si="27"/>
        <v>40336</v>
      </c>
      <c r="I159" s="93"/>
      <c r="J159" s="321"/>
      <c r="K159" s="40"/>
      <c r="L159" s="155">
        <f t="shared" si="28"/>
      </c>
      <c r="M159" s="354"/>
      <c r="N159" s="354" t="str">
        <f t="shared" si="23"/>
        <v>23</v>
      </c>
      <c r="O159" s="354" t="str">
        <f t="shared" si="24"/>
        <v>6</v>
      </c>
      <c r="P159" s="14">
        <f t="shared" si="31"/>
      </c>
      <c r="Q159" s="203">
        <f t="shared" si="29"/>
      </c>
      <c r="R159" s="41"/>
      <c r="S159" s="91"/>
      <c r="T159" s="91"/>
      <c r="U159" s="91"/>
      <c r="V159" s="91"/>
      <c r="W159" s="232">
        <f t="shared" si="25"/>
      </c>
      <c r="X159" s="42">
        <f>IF(INFO!B$10&lt;&gt;"",IF(MONTH(H159)-MONTH(INFO!B$10)&gt;0,YEAR(H159)-YEAR(INFO!B$10),IF(MONTH(H159)-MONTH(INFO!B$10)=0,IF(DAY(H159)-DAY(INFO!B$10)&lt;0,YEAR(H159)-YEAR(INFO!B$10)-1,YEAR(H159)-YEAR(INFO!B$10)),YEAR(H159)-YEAR(INFO!B$10)-1)),"")</f>
      </c>
      <c r="Y159" s="43"/>
      <c r="Z159" s="43">
        <f>IF(INFO!$B$11&lt;&gt;"",IF(INFO!$B$11&lt;&gt;0,IF(Y159&lt;&gt;"",IF(Y159&lt;&gt;0,Y159*100*100/(INFO!$B$11*INFO!$B$11),""),""),""),"")</f>
      </c>
      <c r="AA159" s="361"/>
    </row>
    <row r="160" spans="1:27" ht="12.75">
      <c r="A160" s="162">
        <f>COUNTIF($M$2:M160,"W")+COUNTIF($M$2:M160,"T")+COUNTIF($M$2:M160,"C")+COUNTIF($M$2:M160,"P")</f>
        <v>0</v>
      </c>
      <c r="B160" s="180">
        <f>COUNTIF(M153:M160,"W")+COUNTIF(M153:M160,"T")+COUNTIF(M153:M160,"C")+COUNTIF(M153:M160,"P")</f>
        <v>0</v>
      </c>
      <c r="C160" s="180">
        <f>COUNTIF(M159:M160,"W")+COUNTIF(M159:M160,"T")+COUNTIF(M159:M160,"C")+COUNTIF(M159:M160,"P")</f>
        <v>0</v>
      </c>
      <c r="D160" s="180">
        <f t="shared" si="26"/>
        <v>23</v>
      </c>
      <c r="E160" s="180">
        <v>8</v>
      </c>
      <c r="F160" s="180">
        <v>6</v>
      </c>
      <c r="G160" s="180">
        <f t="shared" si="30"/>
        <v>2010</v>
      </c>
      <c r="H160" s="23">
        <f t="shared" si="27"/>
        <v>40337</v>
      </c>
      <c r="I160" s="24"/>
      <c r="J160" s="320"/>
      <c r="K160" s="8"/>
      <c r="L160" s="155">
        <f t="shared" si="28"/>
      </c>
      <c r="M160" s="354"/>
      <c r="N160" s="354" t="str">
        <f t="shared" si="23"/>
        <v>23</v>
      </c>
      <c r="O160" s="354" t="str">
        <f t="shared" si="24"/>
        <v>6</v>
      </c>
      <c r="P160" s="14">
        <f t="shared" si="31"/>
      </c>
      <c r="Q160" s="202">
        <f t="shared" si="29"/>
      </c>
      <c r="R160" s="10"/>
      <c r="S160" s="18"/>
      <c r="T160" s="18"/>
      <c r="U160" s="18"/>
      <c r="V160" s="18"/>
      <c r="W160" s="233">
        <f t="shared" si="25"/>
      </c>
      <c r="X160" s="11">
        <f>IF(INFO!B$10&lt;&gt;"",IF(MONTH(H160)-MONTH(INFO!B$10)&gt;0,YEAR(H160)-YEAR(INFO!B$10),IF(MONTH(H160)-MONTH(INFO!B$10)=0,IF(DAY(H160)-DAY(INFO!B$10)&lt;0,YEAR(H160)-YEAR(INFO!B$10)-1,YEAR(H160)-YEAR(INFO!B$10)),YEAR(H160)-YEAR(INFO!B$10)-1)),"")</f>
      </c>
      <c r="Y160" s="12"/>
      <c r="Z160" s="12">
        <f>IF(INFO!$B$11&lt;&gt;"",IF(INFO!$B$11&lt;&gt;0,IF(Y160&lt;&gt;"",IF(Y160&lt;&gt;0,Y160*100*100/(INFO!$B$11*INFO!$B$11),""),""),""),"")</f>
      </c>
      <c r="AA160" s="360"/>
    </row>
    <row r="161" spans="1:27" ht="12.75">
      <c r="A161" s="162">
        <f>COUNTIF($M$2:M161,"W")+COUNTIF($M$2:M161,"T")+COUNTIF($M$2:M161,"C")+COUNTIF($M$2:M161,"P")</f>
        <v>0</v>
      </c>
      <c r="B161" s="180">
        <f>COUNTIF(M153:M161,"W")+COUNTIF(M153:M161,"T")+COUNTIF(M153:M161,"C")+COUNTIF(M153:M161,"P")</f>
        <v>0</v>
      </c>
      <c r="C161" s="180">
        <f>COUNTIF(M159:M161,"W")+COUNTIF(M159:M161,"T")+COUNTIF(M159:M161,"C")+COUNTIF(M159:M161,"P")</f>
        <v>0</v>
      </c>
      <c r="D161" s="180">
        <f t="shared" si="26"/>
        <v>23</v>
      </c>
      <c r="E161" s="180">
        <v>9</v>
      </c>
      <c r="F161" s="180">
        <v>6</v>
      </c>
      <c r="G161" s="180">
        <f t="shared" si="30"/>
        <v>2010</v>
      </c>
      <c r="H161" s="23">
        <f t="shared" si="27"/>
        <v>40338</v>
      </c>
      <c r="I161" s="24"/>
      <c r="J161" s="320"/>
      <c r="K161" s="8"/>
      <c r="L161" s="155">
        <f t="shared" si="28"/>
      </c>
      <c r="M161" s="10"/>
      <c r="N161" s="10" t="str">
        <f t="shared" si="23"/>
        <v>23</v>
      </c>
      <c r="O161" s="10" t="str">
        <f t="shared" si="24"/>
        <v>6</v>
      </c>
      <c r="P161" s="14">
        <f t="shared" si="31"/>
      </c>
      <c r="Q161" s="202">
        <f t="shared" si="29"/>
      </c>
      <c r="R161" s="10"/>
      <c r="S161" s="11"/>
      <c r="T161" s="11"/>
      <c r="U161" s="11"/>
      <c r="V161" s="11"/>
      <c r="W161" s="9">
        <f t="shared" si="25"/>
      </c>
      <c r="X161" s="11">
        <f>IF(INFO!B$10&lt;&gt;"",IF(MONTH(H161)-MONTH(INFO!B$10)&gt;0,YEAR(H161)-YEAR(INFO!B$10),IF(MONTH(H161)-MONTH(INFO!B$10)=0,IF(DAY(H161)-DAY(INFO!B$10)&lt;0,YEAR(H161)-YEAR(INFO!B$10)-1,YEAR(H161)-YEAR(INFO!B$10)),YEAR(H161)-YEAR(INFO!B$10)-1)),"")</f>
      </c>
      <c r="Y161" s="12"/>
      <c r="Z161" s="12">
        <f>IF(INFO!$B$11&lt;&gt;"",IF(INFO!$B$11&lt;&gt;0,IF(Y161&lt;&gt;"",IF(Y161&lt;&gt;0,Y161*100*100/(INFO!$B$11*INFO!$B$11),""),""),""),"")</f>
      </c>
      <c r="AA161" s="360"/>
    </row>
    <row r="162" spans="1:27" ht="12.75">
      <c r="A162" s="162">
        <f>COUNTIF($M$2:M162,"W")+COUNTIF($M$2:M162,"T")+COUNTIF($M$2:M162,"C")+COUNTIF($M$2:M162,"P")</f>
        <v>0</v>
      </c>
      <c r="B162" s="180">
        <f>COUNTIF(M153:M162,"W")+COUNTIF(M153:M162,"T")+COUNTIF(M153:M162,"C")+COUNTIF(M153:M162,"P")</f>
        <v>0</v>
      </c>
      <c r="C162" s="180">
        <f>COUNTIF(M159:M162,"W")+COUNTIF(M159:M162,"T")+COUNTIF(M159:M162,"C")+COUNTIF(M159:M162,"P")</f>
        <v>0</v>
      </c>
      <c r="D162" s="180">
        <f t="shared" si="26"/>
        <v>23</v>
      </c>
      <c r="E162" s="180">
        <v>10</v>
      </c>
      <c r="F162" s="180">
        <v>6</v>
      </c>
      <c r="G162" s="180">
        <f t="shared" si="30"/>
        <v>2010</v>
      </c>
      <c r="H162" s="23">
        <f t="shared" si="27"/>
        <v>40339</v>
      </c>
      <c r="I162" s="24"/>
      <c r="J162" s="320"/>
      <c r="K162" s="8"/>
      <c r="L162" s="155">
        <f t="shared" si="28"/>
      </c>
      <c r="M162" s="10"/>
      <c r="N162" s="10" t="str">
        <f t="shared" si="23"/>
        <v>23</v>
      </c>
      <c r="O162" s="10" t="str">
        <f t="shared" si="24"/>
        <v>6</v>
      </c>
      <c r="P162" s="14">
        <f t="shared" si="31"/>
      </c>
      <c r="Q162" s="202">
        <f t="shared" si="29"/>
      </c>
      <c r="R162" s="10"/>
      <c r="S162" s="11"/>
      <c r="T162" s="11"/>
      <c r="U162" s="11"/>
      <c r="V162" s="11"/>
      <c r="W162" s="9">
        <f t="shared" si="25"/>
      </c>
      <c r="X162" s="11">
        <f>IF(INFO!B$10&lt;&gt;"",IF(MONTH(H162)-MONTH(INFO!B$10)&gt;0,YEAR(H162)-YEAR(INFO!B$10),IF(MONTH(H162)-MONTH(INFO!B$10)=0,IF(DAY(H162)-DAY(INFO!B$10)&lt;0,YEAR(H162)-YEAR(INFO!B$10)-1,YEAR(H162)-YEAR(INFO!B$10)),YEAR(H162)-YEAR(INFO!B$10)-1)),"")</f>
      </c>
      <c r="Y162" s="12"/>
      <c r="Z162" s="12">
        <f>IF(INFO!$B$11&lt;&gt;"",IF(INFO!$B$11&lt;&gt;0,IF(Y162&lt;&gt;"",IF(Y162&lt;&gt;0,Y162*100*100/(INFO!$B$11*INFO!$B$11),""),""),""),"")</f>
      </c>
      <c r="AA162" s="360"/>
    </row>
    <row r="163" spans="1:27" ht="12.75">
      <c r="A163" s="162">
        <f>COUNTIF($M$2:M163,"W")+COUNTIF($M$2:M163,"T")+COUNTIF($M$2:M163,"C")+COUNTIF($M$2:M163,"P")</f>
        <v>0</v>
      </c>
      <c r="B163" s="180">
        <f>COUNTIF(M153:M163,"W")+COUNTIF(M153:M163,"T")+COUNTIF(M153:M163,"C")+COUNTIF(M153:M163,"P")</f>
        <v>0</v>
      </c>
      <c r="C163" s="180">
        <f>COUNTIF(M159:M163,"W")+COUNTIF(M159:M163,"T")+COUNTIF(M159:M163,"C")+COUNTIF(M159:M163,"P")</f>
        <v>0</v>
      </c>
      <c r="D163" s="180">
        <f t="shared" si="26"/>
        <v>23</v>
      </c>
      <c r="E163" s="180">
        <v>11</v>
      </c>
      <c r="F163" s="180">
        <v>6</v>
      </c>
      <c r="G163" s="180">
        <f t="shared" si="30"/>
        <v>2010</v>
      </c>
      <c r="H163" s="23">
        <f t="shared" si="27"/>
        <v>40340</v>
      </c>
      <c r="I163" s="24"/>
      <c r="J163" s="320"/>
      <c r="K163" s="8"/>
      <c r="L163" s="155">
        <f t="shared" si="28"/>
      </c>
      <c r="M163" s="354"/>
      <c r="N163" s="354" t="str">
        <f t="shared" si="23"/>
        <v>23</v>
      </c>
      <c r="O163" s="354" t="str">
        <f t="shared" si="24"/>
        <v>6</v>
      </c>
      <c r="P163" s="14">
        <f t="shared" si="31"/>
      </c>
      <c r="Q163" s="202">
        <f t="shared" si="29"/>
      </c>
      <c r="R163" s="10"/>
      <c r="S163" s="11"/>
      <c r="T163" s="11"/>
      <c r="U163" s="11"/>
      <c r="V163" s="11"/>
      <c r="W163" s="9">
        <f t="shared" si="25"/>
      </c>
      <c r="X163" s="11">
        <f>IF(INFO!B$10&lt;&gt;"",IF(MONTH(H163)-MONTH(INFO!B$10)&gt;0,YEAR(H163)-YEAR(INFO!B$10),IF(MONTH(H163)-MONTH(INFO!B$10)=0,IF(DAY(H163)-DAY(INFO!B$10)&lt;0,YEAR(H163)-YEAR(INFO!B$10)-1,YEAR(H163)-YEAR(INFO!B$10)),YEAR(H163)-YEAR(INFO!B$10)-1)),"")</f>
      </c>
      <c r="Y163" s="12"/>
      <c r="Z163" s="12">
        <f>IF(INFO!$B$11&lt;&gt;"",IF(INFO!$B$11&lt;&gt;0,IF(Y163&lt;&gt;"",IF(Y163&lt;&gt;0,Y163*100*100/(INFO!$B$11*INFO!$B$11),""),""),""),"")</f>
      </c>
      <c r="AA163" s="360"/>
    </row>
    <row r="164" spans="1:27" ht="12.75">
      <c r="A164" s="162">
        <f>COUNTIF($M$2:M164,"W")+COUNTIF($M$2:M164,"T")+COUNTIF($M$2:M164,"C")+COUNTIF($M$2:M164,"P")</f>
        <v>0</v>
      </c>
      <c r="B164" s="180">
        <f>COUNTIF(M153:M164,"W")+COUNTIF(M153:M164,"T")+COUNTIF(M153:M164,"C")+COUNTIF(M153:M164,"P")</f>
        <v>0</v>
      </c>
      <c r="C164" s="180">
        <f>COUNTIF(M159:M164,"W")+COUNTIF(M159:M164,"T")+COUNTIF(M159:M164,"C")+COUNTIF(M159:M164,"P")</f>
        <v>0</v>
      </c>
      <c r="D164" s="180">
        <f t="shared" si="26"/>
        <v>23</v>
      </c>
      <c r="E164" s="180">
        <v>12</v>
      </c>
      <c r="F164" s="180">
        <v>6</v>
      </c>
      <c r="G164" s="180">
        <f t="shared" si="30"/>
        <v>2010</v>
      </c>
      <c r="H164" s="23">
        <f t="shared" si="27"/>
        <v>40341</v>
      </c>
      <c r="I164" s="24"/>
      <c r="J164" s="322"/>
      <c r="K164" s="54"/>
      <c r="L164" s="156">
        <f t="shared" si="28"/>
      </c>
      <c r="M164" s="63"/>
      <c r="N164" s="63" t="str">
        <f t="shared" si="23"/>
        <v>23</v>
      </c>
      <c r="O164" s="63" t="str">
        <f t="shared" si="24"/>
        <v>6</v>
      </c>
      <c r="P164" s="64">
        <f t="shared" si="31"/>
      </c>
      <c r="Q164" s="204">
        <f t="shared" si="29"/>
      </c>
      <c r="R164" s="51"/>
      <c r="S164" s="55"/>
      <c r="T164" s="55"/>
      <c r="U164" s="55"/>
      <c r="V164" s="55"/>
      <c r="W164" s="53">
        <f t="shared" si="25"/>
      </c>
      <c r="X164" s="55">
        <f>IF(INFO!B$10&lt;&gt;"",IF(MONTH(H164)-MONTH(INFO!B$10)&gt;0,YEAR(H164)-YEAR(INFO!B$10),IF(MONTH(H164)-MONTH(INFO!B$10)=0,IF(DAY(H164)-DAY(INFO!B$10)&lt;0,YEAR(H164)-YEAR(INFO!B$10)-1,YEAR(H164)-YEAR(INFO!B$10)),YEAR(H164)-YEAR(INFO!B$10)-1)),"")</f>
      </c>
      <c r="Y164" s="56"/>
      <c r="Z164" s="56">
        <f>IF(INFO!$B$11&lt;&gt;"",IF(INFO!$B$11&lt;&gt;0,IF(Y164&lt;&gt;"",IF(Y164&lt;&gt;0,Y164*100*100/(INFO!$B$11*INFO!$B$11),""),""),""),"")</f>
      </c>
      <c r="AA164" s="362"/>
    </row>
    <row r="165" spans="1:27" ht="13.5" thickBot="1">
      <c r="A165" s="162">
        <f>COUNTIF($M$2:M165,"W")+COUNTIF($M$2:M165,"T")+COUNTIF($M$2:M165,"C")+COUNTIF($M$2:M165,"P")</f>
        <v>0</v>
      </c>
      <c r="B165" s="181">
        <f>COUNTIF(M153:M165,"W")+COUNTIF(M153:M165,"T")+COUNTIF(M153:M165,"C")+COUNTIF(M153:M165,"P")</f>
        <v>0</v>
      </c>
      <c r="C165" s="181">
        <f>COUNTIF(M159:M165,"W")+COUNTIF(M159:M165,"T")+COUNTIF(M159:M165,"C")+COUNTIF(M159:M165,"P")</f>
        <v>0</v>
      </c>
      <c r="D165" s="181">
        <f t="shared" si="26"/>
        <v>23</v>
      </c>
      <c r="E165" s="181">
        <v>13</v>
      </c>
      <c r="F165" s="181">
        <v>6</v>
      </c>
      <c r="G165" s="181">
        <f t="shared" si="30"/>
        <v>2010</v>
      </c>
      <c r="H165" s="94">
        <f t="shared" si="27"/>
        <v>40342</v>
      </c>
      <c r="I165" s="95"/>
      <c r="J165" s="323"/>
      <c r="K165" s="68"/>
      <c r="L165" s="157">
        <f t="shared" si="28"/>
      </c>
      <c r="M165" s="65"/>
      <c r="N165" s="65" t="str">
        <f t="shared" si="23"/>
        <v>23</v>
      </c>
      <c r="O165" s="65" t="str">
        <f t="shared" si="24"/>
        <v>6</v>
      </c>
      <c r="P165" s="66">
        <f t="shared" si="31"/>
      </c>
      <c r="Q165" s="205">
        <f t="shared" si="29"/>
      </c>
      <c r="R165" s="69"/>
      <c r="S165" s="70"/>
      <c r="T165" s="70"/>
      <c r="U165" s="70"/>
      <c r="V165" s="70"/>
      <c r="W165" s="67">
        <f t="shared" si="25"/>
      </c>
      <c r="X165" s="70">
        <f>IF(INFO!B$10&lt;&gt;"",IF(MONTH(H165)-MONTH(INFO!B$10)&gt;0,YEAR(H165)-YEAR(INFO!B$10),IF(MONTH(H165)-MONTH(INFO!B$10)=0,IF(DAY(H165)-DAY(INFO!B$10)&lt;0,YEAR(H165)-YEAR(INFO!B$10)-1,YEAR(H165)-YEAR(INFO!B$10)),YEAR(H165)-YEAR(INFO!B$10)-1)),"")</f>
      </c>
      <c r="Y165" s="71"/>
      <c r="Z165" s="71">
        <f>IF(INFO!$B$11&lt;&gt;"",IF(INFO!$B$11&lt;&gt;0,IF(Y165&lt;&gt;"",IF(Y165&lt;&gt;0,Y165*100*100/(INFO!$B$11*INFO!$B$11),""),""),""),"")</f>
      </c>
      <c r="AA165" s="363"/>
    </row>
    <row r="166" spans="1:27" ht="12.75">
      <c r="A166" s="162">
        <f>COUNTIF($M$2:M166,"W")+COUNTIF($M$2:M166,"T")+COUNTIF($M$2:M166,"C")+COUNTIF($M$2:M166,"P")</f>
        <v>0</v>
      </c>
      <c r="B166" s="179">
        <f>COUNTIF(M153:M166,"W")+COUNTIF(M153:M166,"T")+COUNTIF(M153:M166,"C")+COUNTIF(M153:M166,"P")</f>
        <v>0</v>
      </c>
      <c r="C166" s="179">
        <f>COUNTIF(M166:M166,"W")+COUNTIF(M166:M166,"T")+COUNTIF(M166:M166,"C")+COUNTIF(M166:M166,"P")</f>
        <v>0</v>
      </c>
      <c r="D166" s="179">
        <f>D159+1</f>
        <v>24</v>
      </c>
      <c r="E166" s="179">
        <v>14</v>
      </c>
      <c r="F166" s="179">
        <v>6</v>
      </c>
      <c r="G166" s="179">
        <f t="shared" si="30"/>
        <v>2010</v>
      </c>
      <c r="H166" s="92">
        <f t="shared" si="27"/>
        <v>40343</v>
      </c>
      <c r="I166" s="93"/>
      <c r="J166" s="321"/>
      <c r="K166" s="40"/>
      <c r="L166" s="155">
        <f t="shared" si="28"/>
      </c>
      <c r="M166" s="355"/>
      <c r="N166" s="355" t="str">
        <f t="shared" si="23"/>
        <v>24</v>
      </c>
      <c r="O166" s="355" t="str">
        <f t="shared" si="24"/>
        <v>6</v>
      </c>
      <c r="P166" s="14">
        <f t="shared" si="31"/>
      </c>
      <c r="Q166" s="203">
        <f t="shared" si="29"/>
      </c>
      <c r="R166" s="41"/>
      <c r="S166" s="42"/>
      <c r="T166" s="42"/>
      <c r="U166" s="42"/>
      <c r="V166" s="42"/>
      <c r="W166" s="50">
        <f t="shared" si="25"/>
      </c>
      <c r="X166" s="42">
        <f>IF(INFO!B$10&lt;&gt;"",IF(MONTH(H166)-MONTH(INFO!B$10)&gt;0,YEAR(H166)-YEAR(INFO!B$10),IF(MONTH(H166)-MONTH(INFO!B$10)=0,IF(DAY(H166)-DAY(INFO!B$10)&lt;0,YEAR(H166)-YEAR(INFO!B$10)-1,YEAR(H166)-YEAR(INFO!B$10)),YEAR(H166)-YEAR(INFO!B$10)-1)),"")</f>
      </c>
      <c r="Y166" s="43"/>
      <c r="Z166" s="43">
        <f>IF(INFO!$B$11&lt;&gt;"",IF(INFO!$B$11&lt;&gt;0,IF(Y166&lt;&gt;"",IF(Y166&lt;&gt;0,Y166*100*100/(INFO!$B$11*INFO!$B$11),""),""),""),"")</f>
      </c>
      <c r="AA166" s="361"/>
    </row>
    <row r="167" spans="1:27" ht="12.75">
      <c r="A167" s="162">
        <f>COUNTIF($M$2:M167,"W")+COUNTIF($M$2:M167,"T")+COUNTIF($M$2:M167,"C")+COUNTIF($M$2:M167,"P")</f>
        <v>0</v>
      </c>
      <c r="B167" s="180">
        <f>COUNTIF(M153:M167,"W")+COUNTIF(M153:M167,"T")+COUNTIF(M153:M167,"C")+COUNTIF(M153:M167,"P")</f>
        <v>0</v>
      </c>
      <c r="C167" s="180">
        <f>COUNTIF(M166:M167,"W")+COUNTIF(M166:M167,"T")+COUNTIF(M166:M167,"C")+COUNTIF(M166:M167,"P")</f>
        <v>0</v>
      </c>
      <c r="D167" s="180">
        <f>D160+1</f>
        <v>24</v>
      </c>
      <c r="E167" s="180">
        <v>15</v>
      </c>
      <c r="F167" s="180">
        <v>6</v>
      </c>
      <c r="G167" s="180">
        <f t="shared" si="30"/>
        <v>2010</v>
      </c>
      <c r="H167" s="23">
        <f t="shared" si="27"/>
        <v>40344</v>
      </c>
      <c r="I167" s="24"/>
      <c r="J167" s="320"/>
      <c r="K167" s="8"/>
      <c r="L167" s="155">
        <f t="shared" si="28"/>
      </c>
      <c r="M167" s="354"/>
      <c r="N167" s="354" t="str">
        <f t="shared" si="23"/>
        <v>24</v>
      </c>
      <c r="O167" s="354" t="str">
        <f t="shared" si="24"/>
        <v>6</v>
      </c>
      <c r="P167" s="14">
        <f t="shared" si="31"/>
      </c>
      <c r="Q167" s="202">
        <f t="shared" si="29"/>
      </c>
      <c r="R167" s="10"/>
      <c r="S167" s="11"/>
      <c r="T167" s="11"/>
      <c r="U167" s="11"/>
      <c r="V167" s="11"/>
      <c r="W167" s="9">
        <f t="shared" si="25"/>
      </c>
      <c r="X167" s="11">
        <f>IF(INFO!B$10&lt;&gt;"",IF(MONTH(H167)-MONTH(INFO!B$10)&gt;0,YEAR(H167)-YEAR(INFO!B$10),IF(MONTH(H167)-MONTH(INFO!B$10)=0,IF(DAY(H167)-DAY(INFO!B$10)&lt;0,YEAR(H167)-YEAR(INFO!B$10)-1,YEAR(H167)-YEAR(INFO!B$10)),YEAR(H167)-YEAR(INFO!B$10)-1)),"")</f>
      </c>
      <c r="Y167" s="12"/>
      <c r="Z167" s="12">
        <f>IF(INFO!$B$11&lt;&gt;"",IF(INFO!$B$11&lt;&gt;0,IF(Y167&lt;&gt;"",IF(Y167&lt;&gt;0,Y167*100*100/(INFO!$B$11*INFO!$B$11),""),""),""),"")</f>
      </c>
      <c r="AA167" s="360"/>
    </row>
    <row r="168" spans="1:27" ht="12.75">
      <c r="A168" s="162">
        <f>COUNTIF($M$2:M168,"W")+COUNTIF($M$2:M168,"T")+COUNTIF($M$2:M168,"C")+COUNTIF($M$2:M168,"P")</f>
        <v>0</v>
      </c>
      <c r="B168" s="180">
        <f>COUNTIF(M153:M168,"W")+COUNTIF(M153:M168,"T")+COUNTIF(M153:M168,"C")+COUNTIF(M153:M168,"P")</f>
        <v>0</v>
      </c>
      <c r="C168" s="180">
        <f>COUNTIF(M166:M168,"W")+COUNTIF(M166:M168,"T")+COUNTIF(M166:M168,"C")+COUNTIF(M166:M168,"P")</f>
        <v>0</v>
      </c>
      <c r="D168" s="180">
        <f t="shared" si="26"/>
        <v>24</v>
      </c>
      <c r="E168" s="180">
        <v>16</v>
      </c>
      <c r="F168" s="180">
        <v>6</v>
      </c>
      <c r="G168" s="180">
        <f t="shared" si="30"/>
        <v>2010</v>
      </c>
      <c r="H168" s="23">
        <f t="shared" si="27"/>
        <v>40345</v>
      </c>
      <c r="I168" s="24"/>
      <c r="J168" s="320"/>
      <c r="K168" s="8"/>
      <c r="L168" s="155">
        <f t="shared" si="28"/>
      </c>
      <c r="M168" s="354"/>
      <c r="N168" s="354" t="str">
        <f t="shared" si="23"/>
        <v>24</v>
      </c>
      <c r="O168" s="354" t="str">
        <f t="shared" si="24"/>
        <v>6</v>
      </c>
      <c r="P168" s="14">
        <f t="shared" si="31"/>
      </c>
      <c r="Q168" s="202">
        <f t="shared" si="29"/>
      </c>
      <c r="R168" s="10"/>
      <c r="S168" s="11"/>
      <c r="T168" s="11"/>
      <c r="U168" s="11"/>
      <c r="V168" s="11"/>
      <c r="W168" s="9">
        <f t="shared" si="25"/>
      </c>
      <c r="X168" s="11">
        <f>IF(INFO!B$10&lt;&gt;"",IF(MONTH(H168)-MONTH(INFO!B$10)&gt;0,YEAR(H168)-YEAR(INFO!B$10),IF(MONTH(H168)-MONTH(INFO!B$10)=0,IF(DAY(H168)-DAY(INFO!B$10)&lt;0,YEAR(H168)-YEAR(INFO!B$10)-1,YEAR(H168)-YEAR(INFO!B$10)),YEAR(H168)-YEAR(INFO!B$10)-1)),"")</f>
      </c>
      <c r="Y168" s="12"/>
      <c r="Z168" s="12">
        <f>IF(INFO!$B$11&lt;&gt;"",IF(INFO!$B$11&lt;&gt;0,IF(Y168&lt;&gt;"",IF(Y168&lt;&gt;0,Y168*100*100/(INFO!$B$11*INFO!$B$11),""),""),""),"")</f>
      </c>
      <c r="AA168" s="360"/>
    </row>
    <row r="169" spans="1:27" ht="12.75">
      <c r="A169" s="162">
        <f>COUNTIF($M$2:M169,"W")+COUNTIF($M$2:M169,"T")+COUNTIF($M$2:M169,"C")+COUNTIF($M$2:M169,"P")</f>
        <v>0</v>
      </c>
      <c r="B169" s="180">
        <f>COUNTIF(M153:M169,"W")+COUNTIF(M153:M169,"T")+COUNTIF(M153:M169,"C")+COUNTIF(M153:M169,"P")</f>
        <v>0</v>
      </c>
      <c r="C169" s="180">
        <f>COUNTIF(M166:M169,"W")+COUNTIF(M166:M169,"T")+COUNTIF(M166:M169,"C")+COUNTIF(M166:M169,"P")</f>
        <v>0</v>
      </c>
      <c r="D169" s="180">
        <f t="shared" si="26"/>
        <v>24</v>
      </c>
      <c r="E169" s="180">
        <v>17</v>
      </c>
      <c r="F169" s="180">
        <v>6</v>
      </c>
      <c r="G169" s="180">
        <f t="shared" si="30"/>
        <v>2010</v>
      </c>
      <c r="H169" s="23">
        <f t="shared" si="27"/>
        <v>40346</v>
      </c>
      <c r="I169" s="24"/>
      <c r="J169" s="320"/>
      <c r="K169" s="8"/>
      <c r="L169" s="155">
        <f t="shared" si="28"/>
      </c>
      <c r="M169" s="354"/>
      <c r="N169" s="354" t="str">
        <f t="shared" si="23"/>
        <v>24</v>
      </c>
      <c r="O169" s="354" t="str">
        <f t="shared" si="24"/>
        <v>6</v>
      </c>
      <c r="P169" s="14">
        <f t="shared" si="31"/>
      </c>
      <c r="Q169" s="202">
        <f t="shared" si="29"/>
      </c>
      <c r="R169" s="10"/>
      <c r="S169" s="11"/>
      <c r="T169" s="11"/>
      <c r="U169" s="11"/>
      <c r="V169" s="11"/>
      <c r="W169" s="9">
        <f t="shared" si="25"/>
      </c>
      <c r="X169" s="11">
        <f>IF(INFO!B$10&lt;&gt;"",IF(MONTH(H169)-MONTH(INFO!B$10)&gt;0,YEAR(H169)-YEAR(INFO!B$10),IF(MONTH(H169)-MONTH(INFO!B$10)=0,IF(DAY(H169)-DAY(INFO!B$10)&lt;0,YEAR(H169)-YEAR(INFO!B$10)-1,YEAR(H169)-YEAR(INFO!B$10)),YEAR(H169)-YEAR(INFO!B$10)-1)),"")</f>
      </c>
      <c r="Y169" s="12"/>
      <c r="Z169" s="12">
        <f>IF(INFO!$B$11&lt;&gt;"",IF(INFO!$B$11&lt;&gt;0,IF(Y169&lt;&gt;"",IF(Y169&lt;&gt;0,Y169*100*100/(INFO!$B$11*INFO!$B$11),""),""),""),"")</f>
      </c>
      <c r="AA169" s="360"/>
    </row>
    <row r="170" spans="1:27" ht="12.75">
      <c r="A170" s="162">
        <f>COUNTIF($M$2:M170,"W")+COUNTIF($M$2:M170,"T")+COUNTIF($M$2:M170,"C")+COUNTIF($M$2:M170,"P")</f>
        <v>0</v>
      </c>
      <c r="B170" s="180">
        <f>COUNTIF(M153:M170,"W")+COUNTIF(M153:M170,"T")+COUNTIF(M153:M170,"C")+COUNTIF(M153:M170,"P")</f>
        <v>0</v>
      </c>
      <c r="C170" s="180">
        <f>COUNTIF(M166:M170,"W")+COUNTIF(M166:M170,"T")+COUNTIF(M166:M170,"C")+COUNTIF(M166:M170,"P")</f>
        <v>0</v>
      </c>
      <c r="D170" s="180">
        <f t="shared" si="26"/>
        <v>24</v>
      </c>
      <c r="E170" s="180">
        <v>18</v>
      </c>
      <c r="F170" s="180">
        <v>6</v>
      </c>
      <c r="G170" s="180">
        <f t="shared" si="30"/>
        <v>2010</v>
      </c>
      <c r="H170" s="23">
        <f t="shared" si="27"/>
        <v>40347</v>
      </c>
      <c r="I170" s="24"/>
      <c r="J170" s="320"/>
      <c r="K170" s="8"/>
      <c r="L170" s="155">
        <f t="shared" si="28"/>
      </c>
      <c r="M170" s="354"/>
      <c r="N170" s="354" t="str">
        <f t="shared" si="23"/>
        <v>24</v>
      </c>
      <c r="O170" s="354" t="str">
        <f t="shared" si="24"/>
        <v>6</v>
      </c>
      <c r="P170" s="14">
        <f t="shared" si="31"/>
      </c>
      <c r="Q170" s="202">
        <f t="shared" si="29"/>
      </c>
      <c r="R170" s="10"/>
      <c r="S170" s="11"/>
      <c r="T170" s="11"/>
      <c r="U170" s="11"/>
      <c r="V170" s="11"/>
      <c r="W170" s="9">
        <f t="shared" si="25"/>
      </c>
      <c r="X170" s="11">
        <f>IF(INFO!B$10&lt;&gt;"",IF(MONTH(H170)-MONTH(INFO!B$10)&gt;0,YEAR(H170)-YEAR(INFO!B$10),IF(MONTH(H170)-MONTH(INFO!B$10)=0,IF(DAY(H170)-DAY(INFO!B$10)&lt;0,YEAR(H170)-YEAR(INFO!B$10)-1,YEAR(H170)-YEAR(INFO!B$10)),YEAR(H170)-YEAR(INFO!B$10)-1)),"")</f>
      </c>
      <c r="Y170" s="12"/>
      <c r="Z170" s="12">
        <f>IF(INFO!$B$11&lt;&gt;"",IF(INFO!$B$11&lt;&gt;0,IF(Y170&lt;&gt;"",IF(Y170&lt;&gt;0,Y170*100*100/(INFO!$B$11*INFO!$B$11),""),""),""),"")</f>
      </c>
      <c r="AA170" s="360"/>
    </row>
    <row r="171" spans="1:27" ht="12.75">
      <c r="A171" s="162">
        <f>COUNTIF($M$2:M171,"W")+COUNTIF($M$2:M171,"T")+COUNTIF($M$2:M171,"C")+COUNTIF($M$2:M171,"P")</f>
        <v>0</v>
      </c>
      <c r="B171" s="180">
        <f>COUNTIF(M153:M171,"W")+COUNTIF(M153:M171,"T")+COUNTIF(M153:M171,"C")+COUNTIF(M153:M171,"P")</f>
        <v>0</v>
      </c>
      <c r="C171" s="180">
        <f>COUNTIF(M166:M171,"W")+COUNTIF(M166:M171,"T")+COUNTIF(M166:M171,"C")+COUNTIF(M166:M171,"P")</f>
        <v>0</v>
      </c>
      <c r="D171" s="180">
        <f t="shared" si="26"/>
        <v>24</v>
      </c>
      <c r="E171" s="180">
        <v>19</v>
      </c>
      <c r="F171" s="180">
        <v>6</v>
      </c>
      <c r="G171" s="180">
        <f t="shared" si="30"/>
        <v>2010</v>
      </c>
      <c r="H171" s="23">
        <f t="shared" si="27"/>
        <v>40348</v>
      </c>
      <c r="I171" s="24"/>
      <c r="J171" s="322"/>
      <c r="K171" s="54"/>
      <c r="L171" s="156">
        <f t="shared" si="28"/>
      </c>
      <c r="M171" s="63"/>
      <c r="N171" s="63" t="str">
        <f t="shared" si="23"/>
        <v>24</v>
      </c>
      <c r="O171" s="63" t="str">
        <f t="shared" si="24"/>
        <v>6</v>
      </c>
      <c r="P171" s="64">
        <f t="shared" si="31"/>
      </c>
      <c r="Q171" s="204">
        <f t="shared" si="29"/>
      </c>
      <c r="R171" s="51"/>
      <c r="S171" s="55"/>
      <c r="T171" s="55"/>
      <c r="U171" s="55"/>
      <c r="V171" s="55"/>
      <c r="W171" s="53">
        <f t="shared" si="25"/>
      </c>
      <c r="X171" s="55">
        <f>IF(INFO!B$10&lt;&gt;"",IF(MONTH(H171)-MONTH(INFO!B$10)&gt;0,YEAR(H171)-YEAR(INFO!B$10),IF(MONTH(H171)-MONTH(INFO!B$10)=0,IF(DAY(H171)-DAY(INFO!B$10)&lt;0,YEAR(H171)-YEAR(INFO!B$10)-1,YEAR(H171)-YEAR(INFO!B$10)),YEAR(H171)-YEAR(INFO!B$10)-1)),"")</f>
      </c>
      <c r="Y171" s="56"/>
      <c r="Z171" s="56">
        <f>IF(INFO!$B$11&lt;&gt;"",IF(INFO!$B$11&lt;&gt;0,IF(Y171&lt;&gt;"",IF(Y171&lt;&gt;0,Y171*100*100/(INFO!$B$11*INFO!$B$11),""),""),""),"")</f>
      </c>
      <c r="AA171" s="362"/>
    </row>
    <row r="172" spans="1:27" ht="13.5" thickBot="1">
      <c r="A172" s="162">
        <f>COUNTIF($M$2:M172,"W")+COUNTIF($M$2:M172,"T")+COUNTIF($M$2:M172,"C")+COUNTIF($M$2:M172,"P")</f>
        <v>0</v>
      </c>
      <c r="B172" s="181">
        <f>COUNTIF(M153:M172,"W")+COUNTIF(M153:M172,"T")+COUNTIF(M153:M172,"C")+COUNTIF(M153:M172,"P")</f>
        <v>0</v>
      </c>
      <c r="C172" s="181">
        <f>COUNTIF(M166:M172,"W")+COUNTIF(M166:M172,"T")+COUNTIF(M166:M172,"C")+COUNTIF(M166:M172,"P")</f>
        <v>0</v>
      </c>
      <c r="D172" s="181">
        <f t="shared" si="26"/>
        <v>24</v>
      </c>
      <c r="E172" s="181">
        <v>20</v>
      </c>
      <c r="F172" s="181">
        <v>6</v>
      </c>
      <c r="G172" s="181">
        <f t="shared" si="30"/>
        <v>2010</v>
      </c>
      <c r="H172" s="94">
        <f t="shared" si="27"/>
        <v>40349</v>
      </c>
      <c r="I172" s="95"/>
      <c r="J172" s="323"/>
      <c r="K172" s="68"/>
      <c r="L172" s="157">
        <f t="shared" si="28"/>
      </c>
      <c r="M172" s="65"/>
      <c r="N172" s="65" t="str">
        <f t="shared" si="23"/>
        <v>24</v>
      </c>
      <c r="O172" s="65" t="str">
        <f t="shared" si="24"/>
        <v>6</v>
      </c>
      <c r="P172" s="66">
        <f t="shared" si="31"/>
      </c>
      <c r="Q172" s="205">
        <f t="shared" si="29"/>
      </c>
      <c r="R172" s="69"/>
      <c r="S172" s="70"/>
      <c r="T172" s="70"/>
      <c r="U172" s="70"/>
      <c r="V172" s="70"/>
      <c r="W172" s="67">
        <f t="shared" si="25"/>
      </c>
      <c r="X172" s="70">
        <f>IF(INFO!B$10&lt;&gt;"",IF(MONTH(H172)-MONTH(INFO!B$10)&gt;0,YEAR(H172)-YEAR(INFO!B$10),IF(MONTH(H172)-MONTH(INFO!B$10)=0,IF(DAY(H172)-DAY(INFO!B$10)&lt;0,YEAR(H172)-YEAR(INFO!B$10)-1,YEAR(H172)-YEAR(INFO!B$10)),YEAR(H172)-YEAR(INFO!B$10)-1)),"")</f>
      </c>
      <c r="Y172" s="71"/>
      <c r="Z172" s="71">
        <f>IF(INFO!$B$11&lt;&gt;"",IF(INFO!$B$11&lt;&gt;0,IF(Y172&lt;&gt;"",IF(Y172&lt;&gt;0,Y172*100*100/(INFO!$B$11*INFO!$B$11),""),""),""),"")</f>
      </c>
      <c r="AA172" s="363"/>
    </row>
    <row r="173" spans="1:27" ht="12.75">
      <c r="A173" s="162">
        <f>COUNTIF($M$2:M173,"W")+COUNTIF($M$2:M173,"T")+COUNTIF($M$2:M173,"C")+COUNTIF($M$2:M173,"P")</f>
        <v>0</v>
      </c>
      <c r="B173" s="179">
        <f>COUNTIF(M153:M173,"W")+COUNTIF(M153:M173,"T")+COUNTIF(M153:M173,"C")+COUNTIF(M153:M173,"P")</f>
        <v>0</v>
      </c>
      <c r="C173" s="179">
        <f>COUNTIF(M173:M173,"W")+COUNTIF(M173:M173,"T")+COUNTIF(M173:M173,"C")+COUNTIF(M173:M173,"P")</f>
        <v>0</v>
      </c>
      <c r="D173" s="179">
        <f>D166+1</f>
        <v>25</v>
      </c>
      <c r="E173" s="179">
        <v>21</v>
      </c>
      <c r="F173" s="179">
        <v>6</v>
      </c>
      <c r="G173" s="179">
        <f t="shared" si="30"/>
        <v>2010</v>
      </c>
      <c r="H173" s="92">
        <f t="shared" si="27"/>
        <v>40350</v>
      </c>
      <c r="I173" s="93"/>
      <c r="J173" s="321"/>
      <c r="K173" s="40"/>
      <c r="L173" s="155">
        <f t="shared" si="28"/>
      </c>
      <c r="M173" s="355"/>
      <c r="N173" s="355" t="str">
        <f t="shared" si="23"/>
        <v>25</v>
      </c>
      <c r="O173" s="355" t="str">
        <f t="shared" si="24"/>
        <v>6</v>
      </c>
      <c r="P173" s="14">
        <f t="shared" si="31"/>
      </c>
      <c r="Q173" s="203">
        <f t="shared" si="29"/>
      </c>
      <c r="R173" s="41"/>
      <c r="S173" s="42"/>
      <c r="T173" s="42"/>
      <c r="U173" s="42"/>
      <c r="V173" s="42"/>
      <c r="W173" s="50">
        <f t="shared" si="25"/>
      </c>
      <c r="X173" s="42">
        <f>IF(INFO!B$10&lt;&gt;"",IF(MONTH(H173)-MONTH(INFO!B$10)&gt;0,YEAR(H173)-YEAR(INFO!B$10),IF(MONTH(H173)-MONTH(INFO!B$10)=0,IF(DAY(H173)-DAY(INFO!B$10)&lt;0,YEAR(H173)-YEAR(INFO!B$10)-1,YEAR(H173)-YEAR(INFO!B$10)),YEAR(H173)-YEAR(INFO!B$10)-1)),"")</f>
      </c>
      <c r="Y173" s="43"/>
      <c r="Z173" s="43">
        <f>IF(INFO!$B$11&lt;&gt;"",IF(INFO!$B$11&lt;&gt;0,IF(Y173&lt;&gt;"",IF(Y173&lt;&gt;0,Y173*100*100/(INFO!$B$11*INFO!$B$11),""),""),""),"")</f>
      </c>
      <c r="AA173" s="361"/>
    </row>
    <row r="174" spans="1:27" ht="12.75">
      <c r="A174" s="162">
        <f>COUNTIF($M$2:M174,"W")+COUNTIF($M$2:M174,"T")+COUNTIF($M$2:M174,"C")+COUNTIF($M$2:M174,"P")</f>
        <v>0</v>
      </c>
      <c r="B174" s="180">
        <f>COUNTIF(M153:M174,"W")+COUNTIF(M153:M174,"T")+COUNTIF(M153:M174,"C")+COUNTIF(M153:M174,"P")</f>
        <v>0</v>
      </c>
      <c r="C174" s="180">
        <f>COUNTIF(M173:M174,"W")+COUNTIF(M173:M174,"T")+COUNTIF(M173:M174,"C")+COUNTIF(M173:M174,"P")</f>
        <v>0</v>
      </c>
      <c r="D174" s="180">
        <f t="shared" si="26"/>
        <v>25</v>
      </c>
      <c r="E174" s="180">
        <v>22</v>
      </c>
      <c r="F174" s="180">
        <v>6</v>
      </c>
      <c r="G174" s="180">
        <f t="shared" si="30"/>
        <v>2010</v>
      </c>
      <c r="H174" s="23">
        <f t="shared" si="27"/>
        <v>40351</v>
      </c>
      <c r="I174" s="24"/>
      <c r="J174" s="320"/>
      <c r="K174" s="8"/>
      <c r="L174" s="155">
        <f t="shared" si="28"/>
      </c>
      <c r="M174" s="354"/>
      <c r="N174" s="354" t="str">
        <f t="shared" si="23"/>
        <v>25</v>
      </c>
      <c r="O174" s="354" t="str">
        <f t="shared" si="24"/>
        <v>6</v>
      </c>
      <c r="P174" s="14">
        <f t="shared" si="31"/>
      </c>
      <c r="Q174" s="202">
        <f t="shared" si="29"/>
      </c>
      <c r="R174" s="10"/>
      <c r="S174" s="11"/>
      <c r="T174" s="11"/>
      <c r="U174" s="11"/>
      <c r="V174" s="11"/>
      <c r="W174" s="9">
        <f t="shared" si="25"/>
      </c>
      <c r="X174" s="11">
        <f>IF(INFO!B$10&lt;&gt;"",IF(MONTH(H174)-MONTH(INFO!B$10)&gt;0,YEAR(H174)-YEAR(INFO!B$10),IF(MONTH(H174)-MONTH(INFO!B$10)=0,IF(DAY(H174)-DAY(INFO!B$10)&lt;0,YEAR(H174)-YEAR(INFO!B$10)-1,YEAR(H174)-YEAR(INFO!B$10)),YEAR(H174)-YEAR(INFO!B$10)-1)),"")</f>
      </c>
      <c r="Y174" s="12"/>
      <c r="Z174" s="12">
        <f>IF(INFO!$B$11&lt;&gt;"",IF(INFO!$B$11&lt;&gt;0,IF(Y174&lt;&gt;"",IF(Y174&lt;&gt;0,Y174*100*100/(INFO!$B$11*INFO!$B$11),""),""),""),"")</f>
      </c>
      <c r="AA174" s="360"/>
    </row>
    <row r="175" spans="1:27" ht="12.75">
      <c r="A175" s="162">
        <f>COUNTIF($M$2:M175,"W")+COUNTIF($M$2:M175,"T")+COUNTIF($M$2:M175,"C")+COUNTIF($M$2:M175,"P")</f>
        <v>0</v>
      </c>
      <c r="B175" s="180">
        <f>COUNTIF(M153:M175,"W")+COUNTIF(M153:M175,"T")+COUNTIF(M153:M175,"C")+COUNTIF(M153:M175,"P")</f>
        <v>0</v>
      </c>
      <c r="C175" s="180">
        <f>COUNTIF(M173:M175,"W")+COUNTIF(M173:M175,"T")+COUNTIF(M173:M175,"C")+COUNTIF(M173:M175,"P")</f>
        <v>0</v>
      </c>
      <c r="D175" s="180">
        <f t="shared" si="26"/>
        <v>25</v>
      </c>
      <c r="E175" s="180">
        <v>23</v>
      </c>
      <c r="F175" s="180">
        <v>6</v>
      </c>
      <c r="G175" s="180">
        <f t="shared" si="30"/>
        <v>2010</v>
      </c>
      <c r="H175" s="23">
        <f t="shared" si="27"/>
        <v>40352</v>
      </c>
      <c r="I175" s="24"/>
      <c r="J175" s="320"/>
      <c r="K175" s="8"/>
      <c r="L175" s="155">
        <f t="shared" si="28"/>
      </c>
      <c r="M175" s="10"/>
      <c r="N175" s="10" t="str">
        <f t="shared" si="23"/>
        <v>25</v>
      </c>
      <c r="O175" s="10" t="str">
        <f t="shared" si="24"/>
        <v>6</v>
      </c>
      <c r="P175" s="14">
        <f t="shared" si="31"/>
      </c>
      <c r="Q175" s="202">
        <f t="shared" si="29"/>
      </c>
      <c r="R175" s="10"/>
      <c r="S175" s="11"/>
      <c r="T175" s="11"/>
      <c r="U175" s="11"/>
      <c r="V175" s="11"/>
      <c r="W175" s="9">
        <f t="shared" si="25"/>
      </c>
      <c r="X175" s="11">
        <f>IF(INFO!B$10&lt;&gt;"",IF(MONTH(H175)-MONTH(INFO!B$10)&gt;0,YEAR(H175)-YEAR(INFO!B$10),IF(MONTH(H175)-MONTH(INFO!B$10)=0,IF(DAY(H175)-DAY(INFO!B$10)&lt;0,YEAR(H175)-YEAR(INFO!B$10)-1,YEAR(H175)-YEAR(INFO!B$10)),YEAR(H175)-YEAR(INFO!B$10)-1)),"")</f>
      </c>
      <c r="Y175" s="12"/>
      <c r="Z175" s="12">
        <f>IF(INFO!$B$11&lt;&gt;"",IF(INFO!$B$11&lt;&gt;0,IF(Y175&lt;&gt;"",IF(Y175&lt;&gt;0,Y175*100*100/(INFO!$B$11*INFO!$B$11),""),""),""),"")</f>
      </c>
      <c r="AA175" s="360"/>
    </row>
    <row r="176" spans="1:27" ht="12.75">
      <c r="A176" s="162">
        <f>COUNTIF($M$2:M176,"W")+COUNTIF($M$2:M176,"T")+COUNTIF($M$2:M176,"C")+COUNTIF($M$2:M176,"P")</f>
        <v>0</v>
      </c>
      <c r="B176" s="180">
        <f>COUNTIF(M153:M176,"W")+COUNTIF(M153:M176,"T")+COUNTIF(M153:M176,"C")+COUNTIF(M153:M176,"P")</f>
        <v>0</v>
      </c>
      <c r="C176" s="180">
        <f>COUNTIF(M173:M176,"W")+COUNTIF(M173:M176,"T")+COUNTIF(M173:M176,"C")+COUNTIF(M173:M176,"P")</f>
        <v>0</v>
      </c>
      <c r="D176" s="180">
        <f t="shared" si="26"/>
        <v>25</v>
      </c>
      <c r="E176" s="180">
        <v>24</v>
      </c>
      <c r="F176" s="180">
        <v>6</v>
      </c>
      <c r="G176" s="180">
        <f t="shared" si="30"/>
        <v>2010</v>
      </c>
      <c r="H176" s="23">
        <f t="shared" si="27"/>
        <v>40353</v>
      </c>
      <c r="I176" s="24"/>
      <c r="J176" s="320"/>
      <c r="K176" s="8"/>
      <c r="L176" s="155">
        <f t="shared" si="28"/>
      </c>
      <c r="M176" s="354"/>
      <c r="N176" s="354" t="str">
        <f t="shared" si="23"/>
        <v>25</v>
      </c>
      <c r="O176" s="354" t="str">
        <f t="shared" si="24"/>
        <v>6</v>
      </c>
      <c r="P176" s="14">
        <f t="shared" si="31"/>
      </c>
      <c r="Q176" s="202">
        <f t="shared" si="29"/>
      </c>
      <c r="R176" s="10"/>
      <c r="S176" s="11"/>
      <c r="T176" s="11"/>
      <c r="U176" s="11"/>
      <c r="V176" s="11"/>
      <c r="W176" s="9">
        <f t="shared" si="25"/>
      </c>
      <c r="X176" s="11">
        <f>IF(INFO!B$10&lt;&gt;"",IF(MONTH(H176)-MONTH(INFO!B$10)&gt;0,YEAR(H176)-YEAR(INFO!B$10),IF(MONTH(H176)-MONTH(INFO!B$10)=0,IF(DAY(H176)-DAY(INFO!B$10)&lt;0,YEAR(H176)-YEAR(INFO!B$10)-1,YEAR(H176)-YEAR(INFO!B$10)),YEAR(H176)-YEAR(INFO!B$10)-1)),"")</f>
      </c>
      <c r="Y176" s="12"/>
      <c r="Z176" s="12">
        <f>IF(INFO!$B$11&lt;&gt;"",IF(INFO!$B$11&lt;&gt;0,IF(Y176&lt;&gt;"",IF(Y176&lt;&gt;0,Y176*100*100/(INFO!$B$11*INFO!$B$11),""),""),""),"")</f>
      </c>
      <c r="AA176" s="350"/>
    </row>
    <row r="177" spans="1:27" ht="12.75">
      <c r="A177" s="162">
        <f>COUNTIF($M$2:M177,"W")+COUNTIF($M$2:M177,"T")+COUNTIF($M$2:M177,"C")+COUNTIF($M$2:M177,"P")</f>
        <v>0</v>
      </c>
      <c r="B177" s="180">
        <f>COUNTIF(M153:M177,"W")+COUNTIF(M153:M177,"T")+COUNTIF(M153:M177,"C")+COUNTIF(M153:M177,"P")</f>
        <v>0</v>
      </c>
      <c r="C177" s="180">
        <f>COUNTIF(M173:M177,"W")+COUNTIF(M173:M177,"T")+COUNTIF(M173:M177,"C")+COUNTIF(M173:M177,"P")</f>
        <v>0</v>
      </c>
      <c r="D177" s="180">
        <f t="shared" si="26"/>
        <v>25</v>
      </c>
      <c r="E177" s="180">
        <v>25</v>
      </c>
      <c r="F177" s="180">
        <v>6</v>
      </c>
      <c r="G177" s="180">
        <f t="shared" si="30"/>
        <v>2010</v>
      </c>
      <c r="H177" s="23">
        <f t="shared" si="27"/>
        <v>40354</v>
      </c>
      <c r="I177" s="24"/>
      <c r="J177" s="320"/>
      <c r="K177" s="8"/>
      <c r="L177" s="155">
        <f t="shared" si="28"/>
      </c>
      <c r="M177" s="354"/>
      <c r="N177" s="354" t="str">
        <f t="shared" si="23"/>
        <v>25</v>
      </c>
      <c r="O177" s="354" t="str">
        <f t="shared" si="24"/>
        <v>6</v>
      </c>
      <c r="P177" s="14">
        <f t="shared" si="31"/>
      </c>
      <c r="Q177" s="202">
        <f t="shared" si="29"/>
      </c>
      <c r="R177" s="10"/>
      <c r="S177" s="11"/>
      <c r="T177" s="11"/>
      <c r="U177" s="11"/>
      <c r="V177" s="11"/>
      <c r="W177" s="9">
        <f t="shared" si="25"/>
      </c>
      <c r="X177" s="11">
        <f>IF(INFO!B$10&lt;&gt;"",IF(MONTH(H177)-MONTH(INFO!B$10)&gt;0,YEAR(H177)-YEAR(INFO!B$10),IF(MONTH(H177)-MONTH(INFO!B$10)=0,IF(DAY(H177)-DAY(INFO!B$10)&lt;0,YEAR(H177)-YEAR(INFO!B$10)-1,YEAR(H177)-YEAR(INFO!B$10)),YEAR(H177)-YEAR(INFO!B$10)-1)),"")</f>
      </c>
      <c r="Y177" s="12"/>
      <c r="Z177" s="12">
        <f>IF(INFO!$B$11&lt;&gt;"",IF(INFO!$B$11&lt;&gt;0,IF(Y177&lt;&gt;"",IF(Y177&lt;&gt;0,Y177*100*100/(INFO!$B$11*INFO!$B$11),""),""),""),"")</f>
      </c>
      <c r="AA177" s="360"/>
    </row>
    <row r="178" spans="1:27" ht="12.75">
      <c r="A178" s="162">
        <f>COUNTIF($M$2:M178,"W")+COUNTIF($M$2:M178,"T")+COUNTIF($M$2:M178,"C")+COUNTIF($M$2:M178,"P")</f>
        <v>0</v>
      </c>
      <c r="B178" s="180">
        <f>COUNTIF(M153:M178,"W")+COUNTIF(M153:M178,"T")+COUNTIF(M153:M178,"C")+COUNTIF(M153:M178,"P")</f>
        <v>0</v>
      </c>
      <c r="C178" s="180">
        <f>COUNTIF(M173:M178,"W")+COUNTIF(M173:M178,"T")+COUNTIF(M173:M178,"C")+COUNTIF(M173:M178,"P")</f>
        <v>0</v>
      </c>
      <c r="D178" s="180">
        <f t="shared" si="26"/>
        <v>25</v>
      </c>
      <c r="E178" s="180">
        <v>26</v>
      </c>
      <c r="F178" s="180">
        <v>6</v>
      </c>
      <c r="G178" s="180">
        <f t="shared" si="30"/>
        <v>2010</v>
      </c>
      <c r="H178" s="23">
        <f t="shared" si="27"/>
        <v>40355</v>
      </c>
      <c r="I178" s="24"/>
      <c r="J178" s="322"/>
      <c r="K178" s="54"/>
      <c r="L178" s="156">
        <f t="shared" si="28"/>
      </c>
      <c r="M178" s="63"/>
      <c r="N178" s="63" t="str">
        <f t="shared" si="23"/>
        <v>25</v>
      </c>
      <c r="O178" s="63" t="str">
        <f t="shared" si="24"/>
        <v>6</v>
      </c>
      <c r="P178" s="64">
        <f t="shared" si="31"/>
      </c>
      <c r="Q178" s="204">
        <f t="shared" si="29"/>
      </c>
      <c r="R178" s="51"/>
      <c r="S178" s="55"/>
      <c r="T178" s="55"/>
      <c r="U178" s="55"/>
      <c r="V178" s="55"/>
      <c r="W178" s="53">
        <f t="shared" si="25"/>
      </c>
      <c r="X178" s="55">
        <f>IF(INFO!B$10&lt;&gt;"",IF(MONTH(H178)-MONTH(INFO!B$10)&gt;0,YEAR(H178)-YEAR(INFO!B$10),IF(MONTH(H178)-MONTH(INFO!B$10)=0,IF(DAY(H178)-DAY(INFO!B$10)&lt;0,YEAR(H178)-YEAR(INFO!B$10)-1,YEAR(H178)-YEAR(INFO!B$10)),YEAR(H178)-YEAR(INFO!B$10)-1)),"")</f>
      </c>
      <c r="Y178" s="56"/>
      <c r="Z178" s="56">
        <f>IF(INFO!$B$11&lt;&gt;"",IF(INFO!$B$11&lt;&gt;0,IF(Y178&lt;&gt;"",IF(Y178&lt;&gt;0,Y178*100*100/(INFO!$B$11*INFO!$B$11),""),""),""),"")</f>
      </c>
      <c r="AA178" s="362"/>
    </row>
    <row r="179" spans="1:27" ht="13.5" thickBot="1">
      <c r="A179" s="162">
        <f>COUNTIF($M$2:M179,"W")+COUNTIF($M$2:M179,"T")+COUNTIF($M$2:M179,"C")+COUNTIF($M$2:M179,"P")</f>
        <v>0</v>
      </c>
      <c r="B179" s="181">
        <f>COUNTIF(M153:M179,"W")+COUNTIF(M153:M179,"T")+COUNTIF(M153:M179,"C")+COUNTIF(M153:M179,"P")</f>
        <v>0</v>
      </c>
      <c r="C179" s="181">
        <f>COUNTIF(M173:M179,"W")+COUNTIF(M173:M179,"T")+COUNTIF(M173:M179,"C")+COUNTIF(M173:M179,"P")</f>
        <v>0</v>
      </c>
      <c r="D179" s="181">
        <f t="shared" si="26"/>
        <v>25</v>
      </c>
      <c r="E179" s="181">
        <v>27</v>
      </c>
      <c r="F179" s="181">
        <v>6</v>
      </c>
      <c r="G179" s="181">
        <f t="shared" si="30"/>
        <v>2010</v>
      </c>
      <c r="H179" s="94">
        <f t="shared" si="27"/>
        <v>40356</v>
      </c>
      <c r="I179" s="95"/>
      <c r="J179" s="323"/>
      <c r="K179" s="68"/>
      <c r="L179" s="157">
        <f t="shared" si="28"/>
      </c>
      <c r="M179" s="65"/>
      <c r="N179" s="65" t="str">
        <f t="shared" si="23"/>
        <v>25</v>
      </c>
      <c r="O179" s="65" t="str">
        <f t="shared" si="24"/>
        <v>6</v>
      </c>
      <c r="P179" s="66">
        <f t="shared" si="31"/>
      </c>
      <c r="Q179" s="205">
        <f t="shared" si="29"/>
      </c>
      <c r="R179" s="69"/>
      <c r="S179" s="70"/>
      <c r="T179" s="70"/>
      <c r="U179" s="70"/>
      <c r="V179" s="70"/>
      <c r="W179" s="67">
        <f t="shared" si="25"/>
      </c>
      <c r="X179" s="70">
        <f>IF(INFO!B$10&lt;&gt;"",IF(MONTH(H179)-MONTH(INFO!B$10)&gt;0,YEAR(H179)-YEAR(INFO!B$10),IF(MONTH(H179)-MONTH(INFO!B$10)=0,IF(DAY(H179)-DAY(INFO!B$10)&lt;0,YEAR(H179)-YEAR(INFO!B$10)-1,YEAR(H179)-YEAR(INFO!B$10)),YEAR(H179)-YEAR(INFO!B$10)-1)),"")</f>
      </c>
      <c r="Y179" s="71"/>
      <c r="Z179" s="71">
        <f>IF(INFO!$B$11&lt;&gt;"",IF(INFO!$B$11&lt;&gt;0,IF(Y179&lt;&gt;"",IF(Y179&lt;&gt;0,Y179*100*100/(INFO!$B$11*INFO!$B$11),""),""),""),"")</f>
      </c>
      <c r="AA179" s="363"/>
    </row>
    <row r="180" spans="1:27" ht="12.75">
      <c r="A180" s="162">
        <f>COUNTIF($M$2:M180,"W")+COUNTIF($M$2:M180,"T")+COUNTIF($M$2:M180,"C")+COUNTIF($M$2:M180,"P")</f>
        <v>0</v>
      </c>
      <c r="B180" s="179">
        <f>COUNTIF(M153:M180,"W")+COUNTIF(M153:M180,"T")+COUNTIF(M153:M180,"C")+COUNTIF(M153:M180,"P")</f>
        <v>0</v>
      </c>
      <c r="C180" s="179">
        <f>COUNTIF(M180:M180,"W")+COUNTIF(M180:M180,"T")+COUNTIF(M180:M180,"C")+COUNTIF(M180:M180,"P")</f>
        <v>0</v>
      </c>
      <c r="D180" s="179">
        <f>D173+1</f>
        <v>26</v>
      </c>
      <c r="E180" s="179">
        <v>28</v>
      </c>
      <c r="F180" s="179">
        <v>6</v>
      </c>
      <c r="G180" s="179">
        <f t="shared" si="30"/>
        <v>2010</v>
      </c>
      <c r="H180" s="92">
        <f t="shared" si="27"/>
        <v>40357</v>
      </c>
      <c r="I180" s="93"/>
      <c r="J180" s="321"/>
      <c r="K180" s="40"/>
      <c r="L180" s="155">
        <f t="shared" si="28"/>
      </c>
      <c r="M180" s="355"/>
      <c r="N180" s="355" t="str">
        <f t="shared" si="23"/>
        <v>26</v>
      </c>
      <c r="O180" s="355" t="str">
        <f t="shared" si="24"/>
        <v>6</v>
      </c>
      <c r="P180" s="14">
        <f t="shared" si="31"/>
      </c>
      <c r="Q180" s="203">
        <f t="shared" si="29"/>
      </c>
      <c r="R180" s="41"/>
      <c r="S180" s="42"/>
      <c r="T180" s="42"/>
      <c r="U180" s="42"/>
      <c r="V180" s="42"/>
      <c r="W180" s="50">
        <f t="shared" si="25"/>
      </c>
      <c r="X180" s="42">
        <f>IF(INFO!B$10&lt;&gt;"",IF(MONTH(H180)-MONTH(INFO!B$10)&gt;0,YEAR(H180)-YEAR(INFO!B$10),IF(MONTH(H180)-MONTH(INFO!B$10)=0,IF(DAY(H180)-DAY(INFO!B$10)&lt;0,YEAR(H180)-YEAR(INFO!B$10)-1,YEAR(H180)-YEAR(INFO!B$10)),YEAR(H180)-YEAR(INFO!B$10)-1)),"")</f>
      </c>
      <c r="Y180" s="43"/>
      <c r="Z180" s="43">
        <f>IF(INFO!$B$11&lt;&gt;"",IF(INFO!$B$11&lt;&gt;0,IF(Y180&lt;&gt;"",IF(Y180&lt;&gt;0,Y180*100*100/(INFO!$B$11*INFO!$B$11),""),""),""),"")</f>
      </c>
      <c r="AA180" s="361"/>
    </row>
    <row r="181" spans="1:27" ht="12.75">
      <c r="A181" s="162">
        <f>COUNTIF($M$2:M181,"W")+COUNTIF($M$2:M181,"T")+COUNTIF($M$2:M181,"C")+COUNTIF($M$2:M181,"P")</f>
        <v>0</v>
      </c>
      <c r="B181" s="180">
        <f>COUNTIF(M153:M181,"W")+COUNTIF(M153:M181,"T")+COUNTIF(M153:M181,"C")+COUNTIF(M153:M181,"P")</f>
        <v>0</v>
      </c>
      <c r="C181" s="180">
        <f>COUNTIF(M180:M181,"W")+COUNTIF(M180:M181,"T")+COUNTIF(M180:M181,"C")+COUNTIF(M180:M181,"P")</f>
        <v>0</v>
      </c>
      <c r="D181" s="180">
        <f t="shared" si="26"/>
        <v>26</v>
      </c>
      <c r="E181" s="180">
        <v>29</v>
      </c>
      <c r="F181" s="180">
        <v>6</v>
      </c>
      <c r="G181" s="180">
        <f t="shared" si="30"/>
        <v>2010</v>
      </c>
      <c r="H181" s="23">
        <f t="shared" si="27"/>
        <v>40358</v>
      </c>
      <c r="I181" s="24"/>
      <c r="J181" s="320"/>
      <c r="K181" s="8"/>
      <c r="L181" s="155">
        <f t="shared" si="28"/>
      </c>
      <c r="M181" s="354"/>
      <c r="N181" s="354" t="str">
        <f t="shared" si="23"/>
        <v>26</v>
      </c>
      <c r="O181" s="354" t="str">
        <f t="shared" si="24"/>
        <v>6</v>
      </c>
      <c r="P181" s="14">
        <f t="shared" si="31"/>
      </c>
      <c r="Q181" s="202">
        <f t="shared" si="29"/>
      </c>
      <c r="R181" s="10"/>
      <c r="S181" s="11"/>
      <c r="T181" s="11"/>
      <c r="U181" s="11"/>
      <c r="V181" s="11"/>
      <c r="W181" s="9">
        <f t="shared" si="25"/>
      </c>
      <c r="X181" s="11">
        <f>IF(INFO!B$10&lt;&gt;"",IF(MONTH(H181)-MONTH(INFO!B$10)&gt;0,YEAR(H181)-YEAR(INFO!B$10),IF(MONTH(H181)-MONTH(INFO!B$10)=0,IF(DAY(H181)-DAY(INFO!B$10)&lt;0,YEAR(H181)-YEAR(INFO!B$10)-1,YEAR(H181)-YEAR(INFO!B$10)),YEAR(H181)-YEAR(INFO!B$10)-1)),"")</f>
      </c>
      <c r="Y181" s="12"/>
      <c r="Z181" s="12">
        <f>IF(INFO!$B$11&lt;&gt;"",IF(INFO!$B$11&lt;&gt;0,IF(Y181&lt;&gt;"",IF(Y181&lt;&gt;0,Y181*100*100/(INFO!$B$11*INFO!$B$11),""),""),""),"")</f>
      </c>
      <c r="AA181" s="360"/>
    </row>
    <row r="182" spans="1:27" ht="12.75">
      <c r="A182" s="162">
        <f>COUNTIF($M$2:M182,"W")+COUNTIF($M$2:M182,"T")+COUNTIF($M$2:M182,"C")+COUNTIF($M$2:M182,"P")</f>
        <v>0</v>
      </c>
      <c r="B182" s="180">
        <f>COUNTIF(M153:M182,"W")+COUNTIF(M153:M182,"T")+COUNTIF(M153:M182,"C")+COUNTIF(M153:M182,"P")</f>
        <v>0</v>
      </c>
      <c r="C182" s="180">
        <f>COUNTIF(M180:M182,"W")+COUNTIF(M180:M182,"T")+COUNTIF(M180:M182,"C")+COUNTIF(M180:M182,"P")</f>
        <v>0</v>
      </c>
      <c r="D182" s="180">
        <f t="shared" si="26"/>
        <v>26</v>
      </c>
      <c r="E182" s="180">
        <v>30</v>
      </c>
      <c r="F182" s="180">
        <v>6</v>
      </c>
      <c r="G182" s="180">
        <f t="shared" si="30"/>
        <v>2010</v>
      </c>
      <c r="H182" s="23">
        <f t="shared" si="27"/>
        <v>40359</v>
      </c>
      <c r="I182" s="24"/>
      <c r="J182" s="320"/>
      <c r="K182" s="8"/>
      <c r="L182" s="155">
        <f t="shared" si="28"/>
      </c>
      <c r="M182" s="354"/>
      <c r="N182" s="354" t="str">
        <f t="shared" si="23"/>
        <v>26</v>
      </c>
      <c r="O182" s="354" t="str">
        <f t="shared" si="24"/>
        <v>6</v>
      </c>
      <c r="P182" s="14">
        <f t="shared" si="31"/>
      </c>
      <c r="Q182" s="202">
        <f t="shared" si="29"/>
      </c>
      <c r="R182" s="10"/>
      <c r="S182" s="11"/>
      <c r="T182" s="11"/>
      <c r="U182" s="11"/>
      <c r="V182" s="11"/>
      <c r="W182" s="9">
        <f t="shared" si="25"/>
      </c>
      <c r="X182" s="11">
        <f>IF(INFO!B$10&lt;&gt;"",IF(MONTH(H182)-MONTH(INFO!B$10)&gt;0,YEAR(H182)-YEAR(INFO!B$10),IF(MONTH(H182)-MONTH(INFO!B$10)=0,IF(DAY(H182)-DAY(INFO!B$10)&lt;0,YEAR(H182)-YEAR(INFO!B$10)-1,YEAR(H182)-YEAR(INFO!B$10)),YEAR(H182)-YEAR(INFO!B$10)-1)),"")</f>
      </c>
      <c r="Y182" s="12"/>
      <c r="Z182" s="12">
        <f>IF(INFO!$B$11&lt;&gt;"",IF(INFO!$B$11&lt;&gt;0,IF(Y182&lt;&gt;"",IF(Y182&lt;&gt;0,Y182*100*100/(INFO!$B$11*INFO!$B$11),""),""),""),"")</f>
      </c>
      <c r="AA182" s="360"/>
    </row>
    <row r="183" spans="1:27" ht="12.75">
      <c r="A183" s="162">
        <f>COUNTIF($M$2:M183,"W")+COUNTIF($M$2:M183,"T")+COUNTIF($M$2:M183,"C")+COUNTIF($M$2:M183,"P")</f>
        <v>0</v>
      </c>
      <c r="B183" s="182">
        <f>COUNTIF(M183:M183,"W")+COUNTIF(M183:M183,"T")+COUNTIF(M183:M183,"C")+COUNTIF(M183:M183,"P")</f>
        <v>0</v>
      </c>
      <c r="C183" s="180">
        <f>COUNTIF(M180:M183,"W")+COUNTIF(M180:M183,"T")+COUNTIF(M180:M183,"C")+COUNTIF(M180:M183,"P")</f>
        <v>0</v>
      </c>
      <c r="D183" s="180">
        <f t="shared" si="26"/>
        <v>26</v>
      </c>
      <c r="E183" s="182">
        <v>1</v>
      </c>
      <c r="F183" s="182">
        <v>7</v>
      </c>
      <c r="G183" s="182">
        <f t="shared" si="30"/>
        <v>2010</v>
      </c>
      <c r="H183" s="25">
        <f t="shared" si="27"/>
        <v>40360</v>
      </c>
      <c r="I183" s="26"/>
      <c r="J183" s="320"/>
      <c r="K183" s="8"/>
      <c r="L183" s="155">
        <f t="shared" si="28"/>
      </c>
      <c r="M183" s="354"/>
      <c r="N183" s="354" t="str">
        <f t="shared" si="23"/>
        <v>26</v>
      </c>
      <c r="O183" s="354" t="str">
        <f t="shared" si="24"/>
        <v>7</v>
      </c>
      <c r="P183" s="14">
        <f t="shared" si="31"/>
      </c>
      <c r="Q183" s="202">
        <f t="shared" si="29"/>
      </c>
      <c r="R183" s="10"/>
      <c r="S183" s="11"/>
      <c r="T183" s="11"/>
      <c r="U183" s="11"/>
      <c r="V183" s="11"/>
      <c r="W183" s="9">
        <f t="shared" si="25"/>
      </c>
      <c r="X183" s="11">
        <f>IF(INFO!B$10&lt;&gt;"",IF(MONTH(H183)-MONTH(INFO!B$10)&gt;0,YEAR(H183)-YEAR(INFO!B$10),IF(MONTH(H183)-MONTH(INFO!B$10)=0,IF(DAY(H183)-DAY(INFO!B$10)&lt;0,YEAR(H183)-YEAR(INFO!B$10)-1,YEAR(H183)-YEAR(INFO!B$10)),YEAR(H183)-YEAR(INFO!B$10)-1)),"")</f>
      </c>
      <c r="Y183" s="12"/>
      <c r="Z183" s="12">
        <f>IF(INFO!$B$11&lt;&gt;"",IF(INFO!$B$11&lt;&gt;0,IF(Y183&lt;&gt;"",IF(Y183&lt;&gt;0,Y183*100*100/(INFO!$B$11*INFO!$B$11),""),""),""),"")</f>
      </c>
      <c r="AA183" s="360"/>
    </row>
    <row r="184" spans="1:27" ht="12.75">
      <c r="A184" s="162">
        <f>COUNTIF($M$2:M184,"W")+COUNTIF($M$2:M184,"T")+COUNTIF($M$2:M184,"C")+COUNTIF($M$2:M184,"P")</f>
        <v>0</v>
      </c>
      <c r="B184" s="182">
        <f>COUNTIF(M183:M184,"W")+COUNTIF(M183:M184,"T")+COUNTIF(M183:M184,"C")+COUNTIF(M183:M184,"P")</f>
        <v>0</v>
      </c>
      <c r="C184" s="180">
        <f>COUNTIF(M180:M184,"W")+COUNTIF(M180:M184,"T")+COUNTIF(M180:M184,"C")+COUNTIF(M180:M184,"P")</f>
        <v>0</v>
      </c>
      <c r="D184" s="180">
        <f t="shared" si="26"/>
        <v>26</v>
      </c>
      <c r="E184" s="182">
        <v>2</v>
      </c>
      <c r="F184" s="182">
        <v>7</v>
      </c>
      <c r="G184" s="182">
        <f t="shared" si="30"/>
        <v>2010</v>
      </c>
      <c r="H184" s="25">
        <f t="shared" si="27"/>
        <v>40361</v>
      </c>
      <c r="I184" s="26"/>
      <c r="J184" s="320"/>
      <c r="K184" s="8"/>
      <c r="L184" s="155">
        <f t="shared" si="28"/>
      </c>
      <c r="M184" s="10"/>
      <c r="N184" s="10" t="str">
        <f t="shared" si="23"/>
        <v>26</v>
      </c>
      <c r="O184" s="10" t="str">
        <f t="shared" si="24"/>
        <v>7</v>
      </c>
      <c r="P184" s="14">
        <f t="shared" si="31"/>
      </c>
      <c r="Q184" s="202">
        <f t="shared" si="29"/>
      </c>
      <c r="R184" s="10"/>
      <c r="S184" s="11"/>
      <c r="T184" s="11"/>
      <c r="U184" s="11"/>
      <c r="V184" s="11"/>
      <c r="W184" s="9">
        <f t="shared" si="25"/>
      </c>
      <c r="X184" s="11">
        <f>IF(INFO!B$10&lt;&gt;"",IF(MONTH(H184)-MONTH(INFO!B$10)&gt;0,YEAR(H184)-YEAR(INFO!B$10),IF(MONTH(H184)-MONTH(INFO!B$10)=0,IF(DAY(H184)-DAY(INFO!B$10)&lt;0,YEAR(H184)-YEAR(INFO!B$10)-1,YEAR(H184)-YEAR(INFO!B$10)),YEAR(H184)-YEAR(INFO!B$10)-1)),"")</f>
      </c>
      <c r="Y184" s="12"/>
      <c r="Z184" s="12">
        <f>IF(INFO!$B$11&lt;&gt;"",IF(INFO!$B$11&lt;&gt;0,IF(Y184&lt;&gt;"",IF(Y184&lt;&gt;0,Y184*100*100/(INFO!$B$11*INFO!$B$11),""),""),""),"")</f>
      </c>
      <c r="AA184" s="360"/>
    </row>
    <row r="185" spans="1:27" ht="12.75">
      <c r="A185" s="162">
        <f>COUNTIF($M$2:M185,"W")+COUNTIF($M$2:M185,"T")+COUNTIF($M$2:M185,"C")+COUNTIF($M$2:M185,"P")</f>
        <v>0</v>
      </c>
      <c r="B185" s="182">
        <f>COUNTIF(M183:M185,"W")+COUNTIF(M183:M185,"T")+COUNTIF(M183:M185,"C")+COUNTIF(M183:M185,"P")</f>
        <v>0</v>
      </c>
      <c r="C185" s="180">
        <f>COUNTIF(M180:M185,"W")+COUNTIF(M180:M185,"T")+COUNTIF(M180:M185,"C")+COUNTIF(M180:M185,"P")</f>
        <v>0</v>
      </c>
      <c r="D185" s="180">
        <f t="shared" si="26"/>
        <v>26</v>
      </c>
      <c r="E185" s="182">
        <v>3</v>
      </c>
      <c r="F185" s="182">
        <v>7</v>
      </c>
      <c r="G185" s="182">
        <f t="shared" si="30"/>
        <v>2010</v>
      </c>
      <c r="H185" s="25">
        <f t="shared" si="27"/>
        <v>40362</v>
      </c>
      <c r="I185" s="26"/>
      <c r="J185" s="322"/>
      <c r="K185" s="54"/>
      <c r="L185" s="156">
        <f t="shared" si="28"/>
      </c>
      <c r="M185" s="63"/>
      <c r="N185" s="63" t="str">
        <f t="shared" si="23"/>
        <v>26</v>
      </c>
      <c r="O185" s="63" t="str">
        <f t="shared" si="24"/>
        <v>7</v>
      </c>
      <c r="P185" s="64">
        <f t="shared" si="31"/>
      </c>
      <c r="Q185" s="204">
        <f t="shared" si="29"/>
      </c>
      <c r="R185" s="51"/>
      <c r="S185" s="55"/>
      <c r="T185" s="55"/>
      <c r="U185" s="55"/>
      <c r="V185" s="55"/>
      <c r="W185" s="53">
        <f t="shared" si="25"/>
      </c>
      <c r="X185" s="55">
        <f>IF(INFO!B$10&lt;&gt;"",IF(MONTH(H185)-MONTH(INFO!B$10)&gt;0,YEAR(H185)-YEAR(INFO!B$10),IF(MONTH(H185)-MONTH(INFO!B$10)=0,IF(DAY(H185)-DAY(INFO!B$10)&lt;0,YEAR(H185)-YEAR(INFO!B$10)-1,YEAR(H185)-YEAR(INFO!B$10)),YEAR(H185)-YEAR(INFO!B$10)-1)),"")</f>
      </c>
      <c r="Y185" s="56"/>
      <c r="Z185" s="56">
        <f>IF(INFO!$B$11&lt;&gt;"",IF(INFO!$B$11&lt;&gt;0,IF(Y185&lt;&gt;"",IF(Y185&lt;&gt;0,Y185*100*100/(INFO!$B$11*INFO!$B$11),""),""),""),"")</f>
      </c>
      <c r="AA185" s="362"/>
    </row>
    <row r="186" spans="1:27" ht="13.5" thickBot="1">
      <c r="A186" s="162">
        <f>COUNTIF($M$2:M186,"W")+COUNTIF($M$2:M186,"T")+COUNTIF($M$2:M186,"C")+COUNTIF($M$2:M186,"P")</f>
        <v>0</v>
      </c>
      <c r="B186" s="183">
        <f>COUNTIF(M183:M186,"W")+COUNTIF(M183:M186,"T")+COUNTIF(M183:M186,"C")+COUNTIF(M183:M186,"P")</f>
        <v>0</v>
      </c>
      <c r="C186" s="181">
        <f>COUNTIF(M180:M186,"W")+COUNTIF(M180:M186,"T")+COUNTIF(M180:M186,"C")+COUNTIF(M180:M186,"P")</f>
        <v>0</v>
      </c>
      <c r="D186" s="181">
        <f t="shared" si="26"/>
        <v>26</v>
      </c>
      <c r="E186" s="183">
        <v>4</v>
      </c>
      <c r="F186" s="183">
        <v>7</v>
      </c>
      <c r="G186" s="183">
        <f t="shared" si="30"/>
        <v>2010</v>
      </c>
      <c r="H186" s="96">
        <f t="shared" si="27"/>
        <v>40363</v>
      </c>
      <c r="I186" s="97"/>
      <c r="J186" s="323"/>
      <c r="K186" s="68"/>
      <c r="L186" s="157">
        <f t="shared" si="28"/>
      </c>
      <c r="M186" s="65"/>
      <c r="N186" s="65" t="str">
        <f t="shared" si="23"/>
        <v>26</v>
      </c>
      <c r="O186" s="65" t="str">
        <f t="shared" si="24"/>
        <v>7</v>
      </c>
      <c r="P186" s="66">
        <f t="shared" si="31"/>
      </c>
      <c r="Q186" s="205">
        <f t="shared" si="29"/>
      </c>
      <c r="R186" s="69"/>
      <c r="S186" s="70"/>
      <c r="T186" s="70"/>
      <c r="U186" s="70"/>
      <c r="V186" s="70"/>
      <c r="W186" s="67">
        <f t="shared" si="25"/>
      </c>
      <c r="X186" s="70">
        <f>IF(INFO!B$10&lt;&gt;"",IF(MONTH(H186)-MONTH(INFO!B$10)&gt;0,YEAR(H186)-YEAR(INFO!B$10),IF(MONTH(H186)-MONTH(INFO!B$10)=0,IF(DAY(H186)-DAY(INFO!B$10)&lt;0,YEAR(H186)-YEAR(INFO!B$10)-1,YEAR(H186)-YEAR(INFO!B$10)),YEAR(H186)-YEAR(INFO!B$10)-1)),"")</f>
      </c>
      <c r="Y186" s="71"/>
      <c r="Z186" s="71">
        <f>IF(INFO!$B$11&lt;&gt;"",IF(INFO!$B$11&lt;&gt;0,IF(Y186&lt;&gt;"",IF(Y186&lt;&gt;0,Y186*100*100/(INFO!$B$11*INFO!$B$11),""),""),""),"")</f>
      </c>
      <c r="AA186" s="363"/>
    </row>
    <row r="187" spans="1:27" ht="12.75">
      <c r="A187" s="162">
        <f>COUNTIF($M$2:M187,"W")+COUNTIF($M$2:M187,"T")+COUNTIF($M$2:M187,"C")+COUNTIF($M$2:M187,"P")</f>
        <v>0</v>
      </c>
      <c r="B187" s="184">
        <f>COUNTIF(M183:M187,"W")+COUNTIF(M183:M187,"T")+COUNTIF(M183:M187,"C")+COUNTIF(M183:M187,"P")</f>
        <v>0</v>
      </c>
      <c r="C187" s="184">
        <f>COUNTIF(M187:M187,"W")+COUNTIF(M187:M187,"T")+COUNTIF(M187:M187,"C")+COUNTIF(M187:M187,"P")</f>
        <v>0</v>
      </c>
      <c r="D187" s="184">
        <f>D180+1</f>
        <v>27</v>
      </c>
      <c r="E187" s="184">
        <v>5</v>
      </c>
      <c r="F187" s="184">
        <v>7</v>
      </c>
      <c r="G187" s="184">
        <f t="shared" si="30"/>
        <v>2010</v>
      </c>
      <c r="H187" s="98">
        <f t="shared" si="27"/>
        <v>40364</v>
      </c>
      <c r="I187" s="99"/>
      <c r="J187" s="321"/>
      <c r="K187" s="40"/>
      <c r="L187" s="155">
        <f t="shared" si="28"/>
      </c>
      <c r="M187" s="355"/>
      <c r="N187" s="355" t="str">
        <f t="shared" si="23"/>
        <v>27</v>
      </c>
      <c r="O187" s="355" t="str">
        <f t="shared" si="24"/>
        <v>7</v>
      </c>
      <c r="P187" s="14">
        <f t="shared" si="31"/>
      </c>
      <c r="Q187" s="203">
        <f t="shared" si="29"/>
      </c>
      <c r="R187" s="41"/>
      <c r="S187" s="91"/>
      <c r="T187" s="91"/>
      <c r="U187" s="91"/>
      <c r="V187" s="91"/>
      <c r="W187" s="232">
        <f t="shared" si="25"/>
      </c>
      <c r="X187" s="42">
        <f>IF(INFO!B$10&lt;&gt;"",IF(MONTH(H187)-MONTH(INFO!B$10)&gt;0,YEAR(H187)-YEAR(INFO!B$10),IF(MONTH(H187)-MONTH(INFO!B$10)=0,IF(DAY(H187)-DAY(INFO!B$10)&lt;0,YEAR(H187)-YEAR(INFO!B$10)-1,YEAR(H187)-YEAR(INFO!B$10)),YEAR(H187)-YEAR(INFO!B$10)-1)),"")</f>
      </c>
      <c r="Y187" s="43"/>
      <c r="Z187" s="43">
        <f>IF(INFO!$B$11&lt;&gt;"",IF(INFO!$B$11&lt;&gt;0,IF(Y187&lt;&gt;"",IF(Y187&lt;&gt;0,Y187*100*100/(INFO!$B$11*INFO!$B$11),""),""),""),"")</f>
      </c>
      <c r="AA187" s="361"/>
    </row>
    <row r="188" spans="1:27" ht="12.75">
      <c r="A188" s="162">
        <f>COUNTIF($M$2:M188,"W")+COUNTIF($M$2:M188,"T")+COUNTIF($M$2:M188,"C")+COUNTIF($M$2:M188,"P")</f>
        <v>0</v>
      </c>
      <c r="B188" s="182">
        <f>COUNTIF(M183:M188,"W")+COUNTIF(M183:M188,"T")+COUNTIF(M183:M188,"C")+COUNTIF(M183:M188,"P")</f>
        <v>0</v>
      </c>
      <c r="C188" s="182">
        <f>COUNTIF(M187:M188,"W")+COUNTIF(M187:M188,"T")+COUNTIF(M187:M188,"C")+COUNTIF(M187:M188,"P")</f>
        <v>0</v>
      </c>
      <c r="D188" s="182">
        <f t="shared" si="26"/>
        <v>27</v>
      </c>
      <c r="E188" s="182">
        <v>6</v>
      </c>
      <c r="F188" s="182">
        <v>7</v>
      </c>
      <c r="G188" s="182">
        <f t="shared" si="30"/>
        <v>2010</v>
      </c>
      <c r="H188" s="25">
        <f t="shared" si="27"/>
        <v>40365</v>
      </c>
      <c r="I188" s="26"/>
      <c r="J188" s="320"/>
      <c r="K188" s="8"/>
      <c r="L188" s="155">
        <f t="shared" si="28"/>
      </c>
      <c r="M188" s="354"/>
      <c r="N188" s="354" t="str">
        <f t="shared" si="23"/>
        <v>27</v>
      </c>
      <c r="O188" s="354" t="str">
        <f t="shared" si="24"/>
        <v>7</v>
      </c>
      <c r="P188" s="14">
        <f t="shared" si="31"/>
      </c>
      <c r="Q188" s="202">
        <f t="shared" si="29"/>
      </c>
      <c r="R188" s="10"/>
      <c r="S188" s="18"/>
      <c r="T188" s="18"/>
      <c r="U188" s="18"/>
      <c r="V188" s="18"/>
      <c r="W188" s="233">
        <f t="shared" si="25"/>
      </c>
      <c r="X188" s="11">
        <f>IF(INFO!B$10&lt;&gt;"",IF(MONTH(H188)-MONTH(INFO!B$10)&gt;0,YEAR(H188)-YEAR(INFO!B$10),IF(MONTH(H188)-MONTH(INFO!B$10)=0,IF(DAY(H188)-DAY(INFO!B$10)&lt;0,YEAR(H188)-YEAR(INFO!B$10)-1,YEAR(H188)-YEAR(INFO!B$10)),YEAR(H188)-YEAR(INFO!B$10)-1)),"")</f>
      </c>
      <c r="Y188" s="12"/>
      <c r="Z188" s="12">
        <f>IF(INFO!$B$11&lt;&gt;"",IF(INFO!$B$11&lt;&gt;0,IF(Y188&lt;&gt;"",IF(Y188&lt;&gt;0,Y188*100*100/(INFO!$B$11*INFO!$B$11),""),""),""),"")</f>
      </c>
      <c r="AA188" s="360"/>
    </row>
    <row r="189" spans="1:27" ht="12.75">
      <c r="A189" s="162">
        <f>COUNTIF($M$2:M189,"W")+COUNTIF($M$2:M189,"T")+COUNTIF($M$2:M189,"C")+COUNTIF($M$2:M189,"P")</f>
        <v>0</v>
      </c>
      <c r="B189" s="182">
        <f>COUNTIF(M183:M189,"W")+COUNTIF(M183:M189,"T")+COUNTIF(M183:M189,"C")+COUNTIF(M183:M189,"P")</f>
        <v>0</v>
      </c>
      <c r="C189" s="182">
        <f>COUNTIF(M187:M189,"W")+COUNTIF(M187:M189,"T")+COUNTIF(M187:M189,"C")+COUNTIF(M187:M189,"P")</f>
        <v>0</v>
      </c>
      <c r="D189" s="182">
        <f t="shared" si="26"/>
        <v>27</v>
      </c>
      <c r="E189" s="182">
        <v>7</v>
      </c>
      <c r="F189" s="182">
        <v>7</v>
      </c>
      <c r="G189" s="182">
        <f t="shared" si="30"/>
        <v>2010</v>
      </c>
      <c r="H189" s="25">
        <f t="shared" si="27"/>
        <v>40366</v>
      </c>
      <c r="I189" s="26"/>
      <c r="J189" s="320"/>
      <c r="K189" s="8"/>
      <c r="L189" s="155">
        <f t="shared" si="28"/>
      </c>
      <c r="M189" s="354"/>
      <c r="N189" s="354" t="str">
        <f t="shared" si="23"/>
        <v>27</v>
      </c>
      <c r="O189" s="354" t="str">
        <f t="shared" si="24"/>
        <v>7</v>
      </c>
      <c r="P189" s="14">
        <f t="shared" si="31"/>
      </c>
      <c r="Q189" s="202">
        <f t="shared" si="29"/>
      </c>
      <c r="R189" s="10"/>
      <c r="S189" s="18"/>
      <c r="T189" s="18"/>
      <c r="U189" s="18"/>
      <c r="V189" s="18"/>
      <c r="W189" s="233">
        <f t="shared" si="25"/>
      </c>
      <c r="X189" s="11">
        <f>IF(INFO!B$10&lt;&gt;"",IF(MONTH(H189)-MONTH(INFO!B$10)&gt;0,YEAR(H189)-YEAR(INFO!B$10),IF(MONTH(H189)-MONTH(INFO!B$10)=0,IF(DAY(H189)-DAY(INFO!B$10)&lt;0,YEAR(H189)-YEAR(INFO!B$10)-1,YEAR(H189)-YEAR(INFO!B$10)),YEAR(H189)-YEAR(INFO!B$10)-1)),"")</f>
      </c>
      <c r="Y189" s="12"/>
      <c r="Z189" s="12">
        <f>IF(INFO!$B$11&lt;&gt;"",IF(INFO!$B$11&lt;&gt;0,IF(Y189&lt;&gt;"",IF(Y189&lt;&gt;0,Y189*100*100/(INFO!$B$11*INFO!$B$11),""),""),""),"")</f>
      </c>
      <c r="AA189" s="360"/>
    </row>
    <row r="190" spans="1:27" ht="12.75">
      <c r="A190" s="162">
        <f>COUNTIF($M$2:M190,"W")+COUNTIF($M$2:M190,"T")+COUNTIF($M$2:M190,"C")+COUNTIF($M$2:M190,"P")</f>
        <v>0</v>
      </c>
      <c r="B190" s="182">
        <f>COUNTIF(M183:M190,"W")+COUNTIF(M183:M190,"T")+COUNTIF(M183:M190,"C")+COUNTIF(M183:M190,"P")</f>
        <v>0</v>
      </c>
      <c r="C190" s="182">
        <f>COUNTIF(M187:M190,"W")+COUNTIF(M187:M190,"T")+COUNTIF(M187:M190,"C")+COUNTIF(M187:M190,"P")</f>
        <v>0</v>
      </c>
      <c r="D190" s="182">
        <f t="shared" si="26"/>
        <v>27</v>
      </c>
      <c r="E190" s="182">
        <v>8</v>
      </c>
      <c r="F190" s="182">
        <v>7</v>
      </c>
      <c r="G190" s="182">
        <f t="shared" si="30"/>
        <v>2010</v>
      </c>
      <c r="H190" s="25">
        <f t="shared" si="27"/>
        <v>40367</v>
      </c>
      <c r="I190" s="26"/>
      <c r="J190" s="320"/>
      <c r="K190" s="8"/>
      <c r="L190" s="155">
        <f t="shared" si="28"/>
      </c>
      <c r="M190" s="354"/>
      <c r="N190" s="354" t="str">
        <f t="shared" si="23"/>
        <v>27</v>
      </c>
      <c r="O190" s="354" t="str">
        <f t="shared" si="24"/>
        <v>7</v>
      </c>
      <c r="P190" s="14">
        <f t="shared" si="31"/>
      </c>
      <c r="Q190" s="202">
        <f t="shared" si="29"/>
      </c>
      <c r="R190" s="10"/>
      <c r="S190" s="11"/>
      <c r="T190" s="11"/>
      <c r="U190" s="11"/>
      <c r="V190" s="11"/>
      <c r="W190" s="9">
        <f t="shared" si="25"/>
      </c>
      <c r="X190" s="11">
        <f>IF(INFO!B$10&lt;&gt;"",IF(MONTH(H190)-MONTH(INFO!B$10)&gt;0,YEAR(H190)-YEAR(INFO!B$10),IF(MONTH(H190)-MONTH(INFO!B$10)=0,IF(DAY(H190)-DAY(INFO!B$10)&lt;0,YEAR(H190)-YEAR(INFO!B$10)-1,YEAR(H190)-YEAR(INFO!B$10)),YEAR(H190)-YEAR(INFO!B$10)-1)),"")</f>
      </c>
      <c r="Y190" s="12"/>
      <c r="Z190" s="12">
        <f>IF(INFO!$B$11&lt;&gt;"",IF(INFO!$B$11&lt;&gt;0,IF(Y190&lt;&gt;"",IF(Y190&lt;&gt;0,Y190*100*100/(INFO!$B$11*INFO!$B$11),""),""),""),"")</f>
      </c>
      <c r="AA190" s="360"/>
    </row>
    <row r="191" spans="1:27" ht="12.75">
      <c r="A191" s="162">
        <f>COUNTIF($M$2:M191,"W")+COUNTIF($M$2:M191,"T")+COUNTIF($M$2:M191,"C")+COUNTIF($M$2:M191,"P")</f>
        <v>0</v>
      </c>
      <c r="B191" s="182">
        <f>COUNTIF(M183:M191,"W")+COUNTIF(M183:M191,"T")+COUNTIF(M183:M191,"C")+COUNTIF(M183:M191,"P")</f>
        <v>0</v>
      </c>
      <c r="C191" s="182">
        <f>COUNTIF(M187:M191,"W")+COUNTIF(M187:M191,"T")+COUNTIF(M187:M191,"C")+COUNTIF(M187:M191,"P")</f>
        <v>0</v>
      </c>
      <c r="D191" s="182">
        <f t="shared" si="26"/>
        <v>27</v>
      </c>
      <c r="E191" s="182">
        <v>9</v>
      </c>
      <c r="F191" s="182">
        <v>7</v>
      </c>
      <c r="G191" s="182">
        <f t="shared" si="30"/>
        <v>2010</v>
      </c>
      <c r="H191" s="25">
        <f t="shared" si="27"/>
        <v>40368</v>
      </c>
      <c r="I191" s="26"/>
      <c r="J191" s="320"/>
      <c r="K191" s="8"/>
      <c r="L191" s="155">
        <f t="shared" si="28"/>
      </c>
      <c r="M191" s="354"/>
      <c r="N191" s="354" t="str">
        <f t="shared" si="23"/>
        <v>27</v>
      </c>
      <c r="O191" s="354" t="str">
        <f t="shared" si="24"/>
        <v>7</v>
      </c>
      <c r="P191" s="14">
        <f t="shared" si="31"/>
      </c>
      <c r="Q191" s="202">
        <f t="shared" si="29"/>
      </c>
      <c r="R191" s="10"/>
      <c r="S191" s="18"/>
      <c r="T191" s="18"/>
      <c r="U191" s="18"/>
      <c r="V191" s="18"/>
      <c r="W191" s="233">
        <f t="shared" si="25"/>
      </c>
      <c r="X191" s="11">
        <f>IF(INFO!B$10&lt;&gt;"",IF(MONTH(H191)-MONTH(INFO!B$10)&gt;0,YEAR(H191)-YEAR(INFO!B$10),IF(MONTH(H191)-MONTH(INFO!B$10)=0,IF(DAY(H191)-DAY(INFO!B$10)&lt;0,YEAR(H191)-YEAR(INFO!B$10)-1,YEAR(H191)-YEAR(INFO!B$10)),YEAR(H191)-YEAR(INFO!B$10)-1)),"")</f>
      </c>
      <c r="Y191" s="12"/>
      <c r="Z191" s="12">
        <f>IF(INFO!$B$11&lt;&gt;"",IF(INFO!$B$11&lt;&gt;0,IF(Y191&lt;&gt;"",IF(Y191&lt;&gt;0,Y191*100*100/(INFO!$B$11*INFO!$B$11),""),""),""),"")</f>
      </c>
      <c r="AA191" s="360"/>
    </row>
    <row r="192" spans="1:27" ht="12.75">
      <c r="A192" s="162">
        <f>COUNTIF($M$2:M192,"W")+COUNTIF($M$2:M192,"T")+COUNTIF($M$2:M192,"C")+COUNTIF($M$2:M192,"P")</f>
        <v>0</v>
      </c>
      <c r="B192" s="182">
        <f>COUNTIF(M183:M192,"W")+COUNTIF(M183:M192,"T")+COUNTIF(M183:M192,"C")+COUNTIF(M183:M192,"P")</f>
        <v>0</v>
      </c>
      <c r="C192" s="182">
        <f>COUNTIF(M187:M192,"W")+COUNTIF(M187:M192,"T")+COUNTIF(M187:M192,"C")+COUNTIF(M187:M192,"P")</f>
        <v>0</v>
      </c>
      <c r="D192" s="182">
        <f t="shared" si="26"/>
        <v>27</v>
      </c>
      <c r="E192" s="182">
        <v>10</v>
      </c>
      <c r="F192" s="182">
        <v>7</v>
      </c>
      <c r="G192" s="182">
        <f t="shared" si="30"/>
        <v>2010</v>
      </c>
      <c r="H192" s="25">
        <f t="shared" si="27"/>
        <v>40369</v>
      </c>
      <c r="I192" s="26"/>
      <c r="J192" s="322"/>
      <c r="K192" s="54"/>
      <c r="L192" s="156">
        <f t="shared" si="28"/>
      </c>
      <c r="M192" s="63"/>
      <c r="N192" s="63" t="str">
        <f t="shared" si="23"/>
        <v>27</v>
      </c>
      <c r="O192" s="63" t="str">
        <f t="shared" si="24"/>
        <v>7</v>
      </c>
      <c r="P192" s="64">
        <f t="shared" si="31"/>
      </c>
      <c r="Q192" s="204">
        <f t="shared" si="29"/>
      </c>
      <c r="R192" s="51"/>
      <c r="S192" s="55"/>
      <c r="T192" s="55"/>
      <c r="U192" s="55"/>
      <c r="V192" s="55"/>
      <c r="W192" s="53">
        <f t="shared" si="25"/>
      </c>
      <c r="X192" s="55">
        <f>IF(INFO!B$10&lt;&gt;"",IF(MONTH(H192)-MONTH(INFO!B$10)&gt;0,YEAR(H192)-YEAR(INFO!B$10),IF(MONTH(H192)-MONTH(INFO!B$10)=0,IF(DAY(H192)-DAY(INFO!B$10)&lt;0,YEAR(H192)-YEAR(INFO!B$10)-1,YEAR(H192)-YEAR(INFO!B$10)),YEAR(H192)-YEAR(INFO!B$10)-1)),"")</f>
      </c>
      <c r="Y192" s="56"/>
      <c r="Z192" s="56">
        <f>IF(INFO!$B$11&lt;&gt;"",IF(INFO!$B$11&lt;&gt;0,IF(Y192&lt;&gt;"",IF(Y192&lt;&gt;0,Y192*100*100/(INFO!$B$11*INFO!$B$11),""),""),""),"")</f>
      </c>
      <c r="AA192" s="362"/>
    </row>
    <row r="193" spans="1:27" ht="13.5" thickBot="1">
      <c r="A193" s="162">
        <f>COUNTIF($M$2:M193,"W")+COUNTIF($M$2:M193,"T")+COUNTIF($M$2:M193,"C")+COUNTIF($M$2:M193,"P")</f>
        <v>0</v>
      </c>
      <c r="B193" s="183">
        <f>COUNTIF(M183:M193,"W")+COUNTIF(M183:M193,"T")+COUNTIF(M183:M193,"C")+COUNTIF(M183:M193,"P")</f>
        <v>0</v>
      </c>
      <c r="C193" s="183">
        <f>COUNTIF(M187:M193,"W")+COUNTIF(M187:M193,"T")+COUNTIF(M187:M193,"C")+COUNTIF(M187:M193,"P")</f>
        <v>0</v>
      </c>
      <c r="D193" s="183">
        <f t="shared" si="26"/>
        <v>27</v>
      </c>
      <c r="E193" s="183">
        <v>11</v>
      </c>
      <c r="F193" s="183">
        <v>7</v>
      </c>
      <c r="G193" s="183">
        <f t="shared" si="30"/>
        <v>2010</v>
      </c>
      <c r="H193" s="96">
        <f t="shared" si="27"/>
        <v>40370</v>
      </c>
      <c r="I193" s="97"/>
      <c r="J193" s="323"/>
      <c r="K193" s="68"/>
      <c r="L193" s="157">
        <f t="shared" si="28"/>
      </c>
      <c r="M193" s="65"/>
      <c r="N193" s="65" t="str">
        <f t="shared" si="23"/>
        <v>27</v>
      </c>
      <c r="O193" s="65" t="str">
        <f t="shared" si="24"/>
        <v>7</v>
      </c>
      <c r="P193" s="66">
        <f t="shared" si="31"/>
      </c>
      <c r="Q193" s="205">
        <f aca="true" t="shared" si="32" ref="Q193:Q253">IF(J193&lt;&gt;"",IF(J193=0,"",IF(K193=0,"",K193/J193)),"")</f>
      </c>
      <c r="R193" s="69"/>
      <c r="S193" s="70"/>
      <c r="T193" s="70"/>
      <c r="U193" s="70"/>
      <c r="V193" s="70"/>
      <c r="W193" s="67">
        <f t="shared" si="25"/>
      </c>
      <c r="X193" s="70">
        <f>IF(INFO!B$10&lt;&gt;"",IF(MONTH(H193)-MONTH(INFO!B$10)&gt;0,YEAR(H193)-YEAR(INFO!B$10),IF(MONTH(H193)-MONTH(INFO!B$10)=0,IF(DAY(H193)-DAY(INFO!B$10)&lt;0,YEAR(H193)-YEAR(INFO!B$10)-1,YEAR(H193)-YEAR(INFO!B$10)),YEAR(H193)-YEAR(INFO!B$10)-1)),"")</f>
      </c>
      <c r="Y193" s="71"/>
      <c r="Z193" s="71">
        <f>IF(INFO!$B$11&lt;&gt;"",IF(INFO!$B$11&lt;&gt;0,IF(Y193&lt;&gt;"",IF(Y193&lt;&gt;0,Y193*100*100/(INFO!$B$11*INFO!$B$11),""),""),""),"")</f>
      </c>
      <c r="AA193" s="363"/>
    </row>
    <row r="194" spans="1:27" ht="12.75">
      <c r="A194" s="162">
        <f>COUNTIF($M$2:M194,"W")+COUNTIF($M$2:M194,"T")+COUNTIF($M$2:M194,"C")+COUNTIF($M$2:M194,"P")</f>
        <v>0</v>
      </c>
      <c r="B194" s="184">
        <f>COUNTIF(M183:M194,"W")+COUNTIF(M183:M194,"T")+COUNTIF(M183:M194,"C")+COUNTIF(M183:M194,"P")</f>
        <v>0</v>
      </c>
      <c r="C194" s="184">
        <f>COUNTIF(M194:M194,"W")+COUNTIF(M194:M194,"T")+COUNTIF(M194:M194,"C")+COUNTIF(M194:M194,"P")</f>
        <v>0</v>
      </c>
      <c r="D194" s="184">
        <f>D187+1</f>
        <v>28</v>
      </c>
      <c r="E194" s="184">
        <v>12</v>
      </c>
      <c r="F194" s="184">
        <v>7</v>
      </c>
      <c r="G194" s="184">
        <f t="shared" si="30"/>
        <v>2010</v>
      </c>
      <c r="H194" s="98">
        <f t="shared" si="27"/>
        <v>40371</v>
      </c>
      <c r="I194" s="99"/>
      <c r="J194" s="321"/>
      <c r="K194" s="40"/>
      <c r="L194" s="155">
        <f t="shared" si="28"/>
      </c>
      <c r="M194" s="355"/>
      <c r="N194" s="355" t="str">
        <f t="shared" si="23"/>
        <v>28</v>
      </c>
      <c r="O194" s="355" t="str">
        <f t="shared" si="24"/>
        <v>7</v>
      </c>
      <c r="P194" s="14">
        <f t="shared" si="31"/>
      </c>
      <c r="Q194" s="203">
        <f t="shared" si="32"/>
      </c>
      <c r="R194" s="41"/>
      <c r="S194" s="50"/>
      <c r="T194" s="50"/>
      <c r="U194" s="50"/>
      <c r="V194" s="50"/>
      <c r="W194" s="50">
        <f t="shared" si="25"/>
      </c>
      <c r="X194" s="42">
        <f>IF(INFO!B$10&lt;&gt;"",IF(MONTH(H194)-MONTH(INFO!B$10)&gt;0,YEAR(H194)-YEAR(INFO!B$10),IF(MONTH(H194)-MONTH(INFO!B$10)=0,IF(DAY(H194)-DAY(INFO!B$10)&lt;0,YEAR(H194)-YEAR(INFO!B$10)-1,YEAR(H194)-YEAR(INFO!B$10)),YEAR(H194)-YEAR(INFO!B$10)-1)),"")</f>
      </c>
      <c r="Y194" s="43"/>
      <c r="Z194" s="43">
        <f>IF(INFO!$B$11&lt;&gt;"",IF(INFO!$B$11&lt;&gt;0,IF(Y194&lt;&gt;"",IF(Y194&lt;&gt;0,Y194*100*100/(INFO!$B$11*INFO!$B$11),""),""),""),"")</f>
      </c>
      <c r="AA194" s="361"/>
    </row>
    <row r="195" spans="1:27" ht="12.75">
      <c r="A195" s="162">
        <f>COUNTIF($M$2:M195,"W")+COUNTIF($M$2:M195,"T")+COUNTIF($M$2:M195,"C")+COUNTIF($M$2:M195,"P")</f>
        <v>0</v>
      </c>
      <c r="B195" s="182">
        <f>COUNTIF(M183:M195,"W")+COUNTIF(M183:M195,"T")+COUNTIF(M183:M195,"C")+COUNTIF(M183:M195,"P")</f>
        <v>0</v>
      </c>
      <c r="C195" s="182">
        <f>COUNTIF(M194:M195,"W")+COUNTIF(M194:M195,"T")+COUNTIF(M194:M195,"C")+COUNTIF(M194:M195,"P")</f>
        <v>0</v>
      </c>
      <c r="D195" s="182">
        <f aca="true" t="shared" si="33" ref="D195:D260">ROUND((H195-H$2)/7,0)</f>
        <v>28</v>
      </c>
      <c r="E195" s="182">
        <v>13</v>
      </c>
      <c r="F195" s="182">
        <v>7</v>
      </c>
      <c r="G195" s="182">
        <f t="shared" si="30"/>
        <v>2010</v>
      </c>
      <c r="H195" s="25">
        <f t="shared" si="27"/>
        <v>40372</v>
      </c>
      <c r="I195" s="26"/>
      <c r="J195" s="320"/>
      <c r="K195" s="8"/>
      <c r="L195" s="155">
        <f t="shared" si="28"/>
      </c>
      <c r="M195" s="354"/>
      <c r="N195" s="354" t="str">
        <f aca="true" t="shared" si="34" ref="N195:N258">M195&amp;D195</f>
        <v>28</v>
      </c>
      <c r="O195" s="354" t="str">
        <f aca="true" t="shared" si="35" ref="O195:O258">M195&amp;F195</f>
        <v>7</v>
      </c>
      <c r="P195" s="14">
        <f t="shared" si="31"/>
      </c>
      <c r="Q195" s="202">
        <f t="shared" si="32"/>
      </c>
      <c r="R195" s="10"/>
      <c r="S195" s="11"/>
      <c r="T195" s="11"/>
      <c r="U195" s="11"/>
      <c r="V195" s="11"/>
      <c r="W195" s="9">
        <f aca="true" t="shared" si="36" ref="W195:W260">IF(X195&lt;&gt;"",IF(U195&gt;0,IF(L195="","",(L195/U195)*(220/(220-X195))*100),""),"")</f>
      </c>
      <c r="X195" s="11">
        <f>IF(INFO!B$10&lt;&gt;"",IF(MONTH(H195)-MONTH(INFO!B$10)&gt;0,YEAR(H195)-YEAR(INFO!B$10),IF(MONTH(H195)-MONTH(INFO!B$10)=0,IF(DAY(H195)-DAY(INFO!B$10)&lt;0,YEAR(H195)-YEAR(INFO!B$10)-1,YEAR(H195)-YEAR(INFO!B$10)),YEAR(H195)-YEAR(INFO!B$10)-1)),"")</f>
      </c>
      <c r="Y195" s="12"/>
      <c r="Z195" s="12">
        <f>IF(INFO!$B$11&lt;&gt;"",IF(INFO!$B$11&lt;&gt;0,IF(Y195&lt;&gt;"",IF(Y195&lt;&gt;0,Y195*100*100/(INFO!$B$11*INFO!$B$11),""),""),""),"")</f>
      </c>
      <c r="AA195" s="360"/>
    </row>
    <row r="196" spans="1:27" ht="12.75">
      <c r="A196" s="162">
        <f>COUNTIF($M$2:M196,"W")+COUNTIF($M$2:M196,"T")+COUNTIF($M$2:M196,"C")+COUNTIF($M$2:M196,"P")</f>
        <v>0</v>
      </c>
      <c r="B196" s="182">
        <f>COUNTIF(M183:M196,"W")+COUNTIF(M183:M196,"T")+COUNTIF(M183:M196,"C")+COUNTIF(M183:M196,"P")</f>
        <v>0</v>
      </c>
      <c r="C196" s="182">
        <f>COUNTIF(M194:M196,"W")+COUNTIF(M194:M196,"T")+COUNTIF(M194:M196,"C")+COUNTIF(M194:M196,"P")</f>
        <v>0</v>
      </c>
      <c r="D196" s="182">
        <f t="shared" si="33"/>
        <v>28</v>
      </c>
      <c r="E196" s="182">
        <v>14</v>
      </c>
      <c r="F196" s="182">
        <v>7</v>
      </c>
      <c r="G196" s="182">
        <f t="shared" si="30"/>
        <v>2010</v>
      </c>
      <c r="H196" s="25">
        <f aca="true" t="shared" si="37" ref="H196:H261">DATEVALUE(E196&amp;"/"&amp;F196&amp;"/"&amp;G196)</f>
        <v>40373</v>
      </c>
      <c r="I196" s="26"/>
      <c r="J196" s="320"/>
      <c r="K196" s="8"/>
      <c r="L196" s="155">
        <f aca="true" t="shared" si="38" ref="L196:L261">IF(J196&lt;&gt;"",IF(J196=0,IF(K196=0,"","km's ?"),IF(K196&lt;&gt;"",IF(K196=0,"tijd ?",J196/(K196*24)),"")),"")</f>
      </c>
      <c r="M196" s="354"/>
      <c r="N196" s="354" t="str">
        <f t="shared" si="34"/>
        <v>28</v>
      </c>
      <c r="O196" s="354" t="str">
        <f t="shared" si="35"/>
        <v>7</v>
      </c>
      <c r="P196" s="14">
        <f t="shared" si="31"/>
      </c>
      <c r="Q196" s="202">
        <f t="shared" si="32"/>
      </c>
      <c r="R196" s="10"/>
      <c r="S196" s="11"/>
      <c r="T196" s="11"/>
      <c r="U196" s="11"/>
      <c r="V196" s="11"/>
      <c r="W196" s="9">
        <f t="shared" si="36"/>
      </c>
      <c r="X196" s="11">
        <f>IF(INFO!B$10&lt;&gt;"",IF(MONTH(H196)-MONTH(INFO!B$10)&gt;0,YEAR(H196)-YEAR(INFO!B$10),IF(MONTH(H196)-MONTH(INFO!B$10)=0,IF(DAY(H196)-DAY(INFO!B$10)&lt;0,YEAR(H196)-YEAR(INFO!B$10)-1,YEAR(H196)-YEAR(INFO!B$10)),YEAR(H196)-YEAR(INFO!B$10)-1)),"")</f>
      </c>
      <c r="Y196" s="12"/>
      <c r="Z196" s="12">
        <f>IF(INFO!$B$11&lt;&gt;"",IF(INFO!$B$11&lt;&gt;0,IF(Y196&lt;&gt;"",IF(Y196&lt;&gt;0,Y196*100*100/(INFO!$B$11*INFO!$B$11),""),""),""),"")</f>
      </c>
      <c r="AA196" s="360"/>
    </row>
    <row r="197" spans="1:27" ht="12.75">
      <c r="A197" s="162">
        <f>COUNTIF($M$2:M197,"W")+COUNTIF($M$2:M197,"T")+COUNTIF($M$2:M197,"C")+COUNTIF($M$2:M197,"P")</f>
        <v>0</v>
      </c>
      <c r="B197" s="182">
        <f>COUNTIF(M183:M197,"W")+COUNTIF(M183:M197,"T")+COUNTIF(M183:M197,"C")+COUNTIF(M183:M197,"P")</f>
        <v>0</v>
      </c>
      <c r="C197" s="182">
        <f>COUNTIF(M194:M197,"W")+COUNTIF(M194:M197,"T")+COUNTIF(M194:M197,"C")+COUNTIF(M194:M197,"P")</f>
        <v>0</v>
      </c>
      <c r="D197" s="182">
        <f t="shared" si="33"/>
        <v>28</v>
      </c>
      <c r="E197" s="182">
        <v>15</v>
      </c>
      <c r="F197" s="182">
        <v>7</v>
      </c>
      <c r="G197" s="182">
        <f t="shared" si="30"/>
        <v>2010</v>
      </c>
      <c r="H197" s="25">
        <f t="shared" si="37"/>
        <v>40374</v>
      </c>
      <c r="I197" s="26"/>
      <c r="J197" s="320"/>
      <c r="K197" s="8"/>
      <c r="L197" s="155">
        <f t="shared" si="38"/>
      </c>
      <c r="M197" s="354"/>
      <c r="N197" s="354" t="str">
        <f t="shared" si="34"/>
        <v>28</v>
      </c>
      <c r="O197" s="354" t="str">
        <f t="shared" si="35"/>
        <v>7</v>
      </c>
      <c r="P197" s="14">
        <f t="shared" si="31"/>
      </c>
      <c r="Q197" s="202">
        <f t="shared" si="32"/>
      </c>
      <c r="R197" s="10"/>
      <c r="S197" s="18"/>
      <c r="T197" s="18"/>
      <c r="U197" s="18"/>
      <c r="V197" s="18"/>
      <c r="W197" s="233">
        <f t="shared" si="36"/>
      </c>
      <c r="X197" s="11">
        <f>IF(INFO!B$10&lt;&gt;"",IF(MONTH(H197)-MONTH(INFO!B$10)&gt;0,YEAR(H197)-YEAR(INFO!B$10),IF(MONTH(H197)-MONTH(INFO!B$10)=0,IF(DAY(H197)-DAY(INFO!B$10)&lt;0,YEAR(H197)-YEAR(INFO!B$10)-1,YEAR(H197)-YEAR(INFO!B$10)),YEAR(H197)-YEAR(INFO!B$10)-1)),"")</f>
      </c>
      <c r="Y197" s="12"/>
      <c r="Z197" s="12">
        <f>IF(INFO!$B$11&lt;&gt;"",IF(INFO!$B$11&lt;&gt;0,IF(Y197&lt;&gt;"",IF(Y197&lt;&gt;0,Y197*100*100/(INFO!$B$11*INFO!$B$11),""),""),""),"")</f>
      </c>
      <c r="AA197" s="360"/>
    </row>
    <row r="198" spans="1:27" ht="12.75">
      <c r="A198" s="162">
        <f>COUNTIF($M$2:M198,"W")+COUNTIF($M$2:M198,"T")+COUNTIF($M$2:M198,"C")+COUNTIF($M$2:M198,"P")</f>
        <v>0</v>
      </c>
      <c r="B198" s="182">
        <f>COUNTIF(M183:M198,"W")+COUNTIF(M183:M198,"T")+COUNTIF(M183:M198,"C")+COUNTIF(M183:M198,"P")</f>
        <v>0</v>
      </c>
      <c r="C198" s="182">
        <f>COUNTIF(M194:M198,"W")+COUNTIF(M194:M198,"T")+COUNTIF(M194:M198,"C")+COUNTIF(M194:M198,"P")</f>
        <v>0</v>
      </c>
      <c r="D198" s="182">
        <f t="shared" si="33"/>
        <v>28</v>
      </c>
      <c r="E198" s="182">
        <v>16</v>
      </c>
      <c r="F198" s="182">
        <v>7</v>
      </c>
      <c r="G198" s="182">
        <f aca="true" t="shared" si="39" ref="G198:G263">G197</f>
        <v>2010</v>
      </c>
      <c r="H198" s="25">
        <f t="shared" si="37"/>
        <v>40375</v>
      </c>
      <c r="I198" s="26"/>
      <c r="J198" s="320"/>
      <c r="K198" s="8"/>
      <c r="L198" s="155">
        <f t="shared" si="38"/>
      </c>
      <c r="M198" s="354"/>
      <c r="N198" s="354" t="str">
        <f t="shared" si="34"/>
        <v>28</v>
      </c>
      <c r="O198" s="354" t="str">
        <f t="shared" si="35"/>
        <v>7</v>
      </c>
      <c r="P198" s="14">
        <f aca="true" t="shared" si="40" ref="P198:P261">IF(M198="R","rustdag",IF(M198="H","hometrainer",""))</f>
      </c>
      <c r="Q198" s="202">
        <f t="shared" si="32"/>
      </c>
      <c r="R198" s="10"/>
      <c r="S198" s="11"/>
      <c r="T198" s="11"/>
      <c r="U198" s="11"/>
      <c r="V198" s="11"/>
      <c r="W198" s="9">
        <f t="shared" si="36"/>
      </c>
      <c r="X198" s="11">
        <f>IF(INFO!B$10&lt;&gt;"",IF(MONTH(H198)-MONTH(INFO!B$10)&gt;0,YEAR(H198)-YEAR(INFO!B$10),IF(MONTH(H198)-MONTH(INFO!B$10)=0,IF(DAY(H198)-DAY(INFO!B$10)&lt;0,YEAR(H198)-YEAR(INFO!B$10)-1,YEAR(H198)-YEAR(INFO!B$10)),YEAR(H198)-YEAR(INFO!B$10)-1)),"")</f>
      </c>
      <c r="Y198" s="12"/>
      <c r="Z198" s="12">
        <f>IF(INFO!$B$11&lt;&gt;"",IF(INFO!$B$11&lt;&gt;0,IF(Y198&lt;&gt;"",IF(Y198&lt;&gt;0,Y198*100*100/(INFO!$B$11*INFO!$B$11),""),""),""),"")</f>
      </c>
      <c r="AA198" s="360"/>
    </row>
    <row r="199" spans="1:27" ht="12.75">
      <c r="A199" s="162">
        <f>COUNTIF($M$2:M199,"W")+COUNTIF($M$2:M199,"T")+COUNTIF($M$2:M199,"C")+COUNTIF($M$2:M199,"P")</f>
        <v>0</v>
      </c>
      <c r="B199" s="182">
        <f>COUNTIF(M183:M199,"W")+COUNTIF(M183:M199,"T")+COUNTIF(M183:M199,"C")+COUNTIF(M183:M199,"P")</f>
        <v>0</v>
      </c>
      <c r="C199" s="182">
        <f>COUNTIF(M194:M199,"W")+COUNTIF(M194:M199,"T")+COUNTIF(M194:M199,"C")+COUNTIF(M194:M199,"P")</f>
        <v>0</v>
      </c>
      <c r="D199" s="182">
        <f t="shared" si="33"/>
        <v>28</v>
      </c>
      <c r="E199" s="182">
        <v>17</v>
      </c>
      <c r="F199" s="182">
        <v>7</v>
      </c>
      <c r="G199" s="182">
        <f t="shared" si="39"/>
        <v>2010</v>
      </c>
      <c r="H199" s="25">
        <f t="shared" si="37"/>
        <v>40376</v>
      </c>
      <c r="I199" s="26"/>
      <c r="J199" s="322"/>
      <c r="K199" s="54"/>
      <c r="L199" s="156">
        <f t="shared" si="38"/>
      </c>
      <c r="M199" s="63"/>
      <c r="N199" s="63" t="str">
        <f t="shared" si="34"/>
        <v>28</v>
      </c>
      <c r="O199" s="63" t="str">
        <f t="shared" si="35"/>
        <v>7</v>
      </c>
      <c r="P199" s="64">
        <f t="shared" si="40"/>
      </c>
      <c r="Q199" s="204">
        <f t="shared" si="32"/>
      </c>
      <c r="R199" s="51"/>
      <c r="S199" s="55"/>
      <c r="T199" s="55"/>
      <c r="U199" s="55"/>
      <c r="V199" s="55"/>
      <c r="W199" s="53">
        <f t="shared" si="36"/>
      </c>
      <c r="X199" s="55">
        <f>IF(INFO!B$10&lt;&gt;"",IF(MONTH(H199)-MONTH(INFO!B$10)&gt;0,YEAR(H199)-YEAR(INFO!B$10),IF(MONTH(H199)-MONTH(INFO!B$10)=0,IF(DAY(H199)-DAY(INFO!B$10)&lt;0,YEAR(H199)-YEAR(INFO!B$10)-1,YEAR(H199)-YEAR(INFO!B$10)),YEAR(H199)-YEAR(INFO!B$10)-1)),"")</f>
      </c>
      <c r="Y199" s="56"/>
      <c r="Z199" s="56">
        <f>IF(INFO!$B$11&lt;&gt;"",IF(INFO!$B$11&lt;&gt;0,IF(Y199&lt;&gt;"",IF(Y199&lt;&gt;0,Y199*100*100/(INFO!$B$11*INFO!$B$11),""),""),""),"")</f>
      </c>
      <c r="AA199" s="362"/>
    </row>
    <row r="200" spans="1:27" ht="13.5" thickBot="1">
      <c r="A200" s="162">
        <f>COUNTIF($M$2:M200,"W")+COUNTIF($M$2:M200,"T")+COUNTIF($M$2:M200,"C")+COUNTIF($M$2:M200,"P")</f>
        <v>0</v>
      </c>
      <c r="B200" s="183">
        <f>COUNTIF(M183:M200,"W")+COUNTIF(M183:M200,"T")+COUNTIF(M183:M200,"C")+COUNTIF(M183:M200,"P")</f>
        <v>0</v>
      </c>
      <c r="C200" s="183">
        <f>COUNTIF(M194:M200,"W")+COUNTIF(M194:M200,"T")+COUNTIF(M194:M200,"C")+COUNTIF(M194:M200,"P")</f>
        <v>0</v>
      </c>
      <c r="D200" s="183">
        <f t="shared" si="33"/>
        <v>28</v>
      </c>
      <c r="E200" s="183">
        <v>18</v>
      </c>
      <c r="F200" s="183">
        <v>7</v>
      </c>
      <c r="G200" s="183">
        <f t="shared" si="39"/>
        <v>2010</v>
      </c>
      <c r="H200" s="96">
        <f t="shared" si="37"/>
        <v>40377</v>
      </c>
      <c r="I200" s="97"/>
      <c r="J200" s="323"/>
      <c r="K200" s="68"/>
      <c r="L200" s="157">
        <f t="shared" si="38"/>
      </c>
      <c r="M200" s="65"/>
      <c r="N200" s="65" t="str">
        <f t="shared" si="34"/>
        <v>28</v>
      </c>
      <c r="O200" s="65" t="str">
        <f t="shared" si="35"/>
        <v>7</v>
      </c>
      <c r="P200" s="66">
        <f t="shared" si="40"/>
      </c>
      <c r="Q200" s="205">
        <f t="shared" si="32"/>
      </c>
      <c r="R200" s="69"/>
      <c r="S200" s="70"/>
      <c r="T200" s="70"/>
      <c r="U200" s="70"/>
      <c r="V200" s="70"/>
      <c r="W200" s="67">
        <f t="shared" si="36"/>
      </c>
      <c r="X200" s="70">
        <f>IF(INFO!B$10&lt;&gt;"",IF(MONTH(H200)-MONTH(INFO!B$10)&gt;0,YEAR(H200)-YEAR(INFO!B$10),IF(MONTH(H200)-MONTH(INFO!B$10)=0,IF(DAY(H200)-DAY(INFO!B$10)&lt;0,YEAR(H200)-YEAR(INFO!B$10)-1,YEAR(H200)-YEAR(INFO!B$10)),YEAR(H200)-YEAR(INFO!B$10)-1)),"")</f>
      </c>
      <c r="Y200" s="71"/>
      <c r="Z200" s="71">
        <f>IF(INFO!$B$11&lt;&gt;"",IF(INFO!$B$11&lt;&gt;0,IF(Y200&lt;&gt;"",IF(Y200&lt;&gt;0,Y200*100*100/(INFO!$B$11*INFO!$B$11),""),""),""),"")</f>
      </c>
      <c r="AA200" s="363"/>
    </row>
    <row r="201" spans="1:27" ht="12.75">
      <c r="A201" s="162">
        <f>COUNTIF($M$2:M201,"W")+COUNTIF($M$2:M201,"T")+COUNTIF($M$2:M201,"C")+COUNTIF($M$2:M201,"P")</f>
        <v>0</v>
      </c>
      <c r="B201" s="184">
        <f>COUNTIF(M183:M201,"W")+COUNTIF(M183:M201,"T")+COUNTIF(M183:M201,"C")+COUNTIF(M183:M201,"P")</f>
        <v>0</v>
      </c>
      <c r="C201" s="184">
        <f>COUNTIF(M201:M201,"W")+COUNTIF(M201:M201,"T")+COUNTIF(M201:M201,"C")+COUNTIF(M201:M201,"P")</f>
        <v>0</v>
      </c>
      <c r="D201" s="184">
        <f>D194+1</f>
        <v>29</v>
      </c>
      <c r="E201" s="184">
        <v>19</v>
      </c>
      <c r="F201" s="184">
        <v>7</v>
      </c>
      <c r="G201" s="184">
        <f t="shared" si="39"/>
        <v>2010</v>
      </c>
      <c r="H201" s="98">
        <f t="shared" si="37"/>
        <v>40378</v>
      </c>
      <c r="I201" s="99"/>
      <c r="J201" s="321"/>
      <c r="K201" s="40"/>
      <c r="L201" s="155">
        <f t="shared" si="38"/>
      </c>
      <c r="M201" s="355"/>
      <c r="N201" s="355" t="str">
        <f t="shared" si="34"/>
        <v>29</v>
      </c>
      <c r="O201" s="355" t="str">
        <f t="shared" si="35"/>
        <v>7</v>
      </c>
      <c r="P201" s="14">
        <f t="shared" si="40"/>
      </c>
      <c r="Q201" s="203">
        <f t="shared" si="32"/>
      </c>
      <c r="R201" s="41"/>
      <c r="S201" s="50"/>
      <c r="T201" s="50"/>
      <c r="U201" s="50"/>
      <c r="V201" s="50"/>
      <c r="W201" s="50">
        <f t="shared" si="36"/>
      </c>
      <c r="X201" s="42">
        <f>IF(INFO!B$10&lt;&gt;"",IF(MONTH(H201)-MONTH(INFO!B$10)&gt;0,YEAR(H201)-YEAR(INFO!B$10),IF(MONTH(H201)-MONTH(INFO!B$10)=0,IF(DAY(H201)-DAY(INFO!B$10)&lt;0,YEAR(H201)-YEAR(INFO!B$10)-1,YEAR(H201)-YEAR(INFO!B$10)),YEAR(H201)-YEAR(INFO!B$10)-1)),"")</f>
      </c>
      <c r="Y201" s="43"/>
      <c r="Z201" s="43">
        <f>IF(INFO!$B$11&lt;&gt;"",IF(INFO!$B$11&lt;&gt;0,IF(Y201&lt;&gt;"",IF(Y201&lt;&gt;0,Y201*100*100/(INFO!$B$11*INFO!$B$11),""),""),""),"")</f>
      </c>
      <c r="AA201" s="361"/>
    </row>
    <row r="202" spans="1:27" ht="12.75">
      <c r="A202" s="162">
        <f>COUNTIF($M$2:M202,"W")+COUNTIF($M$2:M202,"T")+COUNTIF($M$2:M202,"C")+COUNTIF($M$2:M202,"P")</f>
        <v>0</v>
      </c>
      <c r="B202" s="182">
        <f>COUNTIF(M183:M202,"W")+COUNTIF(M183:M202,"T")+COUNTIF(M183:M202,"C")+COUNTIF(M183:M202,"P")</f>
        <v>0</v>
      </c>
      <c r="C202" s="182">
        <f>COUNTIF(M201:M202,"W")+COUNTIF(M201:M202,"T")+COUNTIF(M201:M202,"C")+COUNTIF(M201:M202,"P")</f>
        <v>0</v>
      </c>
      <c r="D202" s="182">
        <f t="shared" si="33"/>
        <v>29</v>
      </c>
      <c r="E202" s="182">
        <v>20</v>
      </c>
      <c r="F202" s="182">
        <v>7</v>
      </c>
      <c r="G202" s="182">
        <f t="shared" si="39"/>
        <v>2010</v>
      </c>
      <c r="H202" s="25">
        <f t="shared" si="37"/>
        <v>40379</v>
      </c>
      <c r="I202" s="26"/>
      <c r="J202" s="320"/>
      <c r="K202" s="8"/>
      <c r="L202" s="155">
        <f t="shared" si="38"/>
      </c>
      <c r="M202" s="354"/>
      <c r="N202" s="354" t="str">
        <f t="shared" si="34"/>
        <v>29</v>
      </c>
      <c r="O202" s="354" t="str">
        <f t="shared" si="35"/>
        <v>7</v>
      </c>
      <c r="P202" s="14">
        <f t="shared" si="40"/>
      </c>
      <c r="Q202" s="202">
        <f t="shared" si="32"/>
      </c>
      <c r="R202" s="10"/>
      <c r="S202" s="11"/>
      <c r="T202" s="11"/>
      <c r="U202" s="11"/>
      <c r="V202" s="11"/>
      <c r="W202" s="9">
        <f t="shared" si="36"/>
      </c>
      <c r="X202" s="11">
        <f>IF(INFO!B$10&lt;&gt;"",IF(MONTH(H202)-MONTH(INFO!B$10)&gt;0,YEAR(H202)-YEAR(INFO!B$10),IF(MONTH(H202)-MONTH(INFO!B$10)=0,IF(DAY(H202)-DAY(INFO!B$10)&lt;0,YEAR(H202)-YEAR(INFO!B$10)-1,YEAR(H202)-YEAR(INFO!B$10)),YEAR(H202)-YEAR(INFO!B$10)-1)),"")</f>
      </c>
      <c r="Y202" s="12"/>
      <c r="Z202" s="12">
        <f>IF(INFO!$B$11&lt;&gt;"",IF(INFO!$B$11&lt;&gt;0,IF(Y202&lt;&gt;"",IF(Y202&lt;&gt;0,Y202*100*100/(INFO!$B$11*INFO!$B$11),""),""),""),"")</f>
      </c>
      <c r="AA202" s="360"/>
    </row>
    <row r="203" spans="1:27" ht="12.75">
      <c r="A203" s="162">
        <f>COUNTIF($M$2:M203,"W")+COUNTIF($M$2:M203,"T")+COUNTIF($M$2:M203,"C")+COUNTIF($M$2:M203,"P")</f>
        <v>0</v>
      </c>
      <c r="B203" s="182">
        <f>COUNTIF(M183:M203,"W")+COUNTIF(M183:M203,"T")+COUNTIF(M183:M203,"C")+COUNTIF(M183:M203,"P")</f>
        <v>0</v>
      </c>
      <c r="C203" s="182">
        <f>COUNTIF(M201:M203,"W")+COUNTIF(M201:M203,"T")+COUNTIF(M201:M203,"C")+COUNTIF(M201:M203,"P")</f>
        <v>0</v>
      </c>
      <c r="D203" s="182">
        <f t="shared" si="33"/>
        <v>29</v>
      </c>
      <c r="E203" s="182">
        <v>21</v>
      </c>
      <c r="F203" s="182">
        <v>7</v>
      </c>
      <c r="G203" s="182">
        <f t="shared" si="39"/>
        <v>2010</v>
      </c>
      <c r="H203" s="25">
        <f t="shared" si="37"/>
        <v>40380</v>
      </c>
      <c r="I203" s="26"/>
      <c r="J203" s="322"/>
      <c r="K203" s="54"/>
      <c r="L203" s="156">
        <f t="shared" si="38"/>
      </c>
      <c r="M203" s="63"/>
      <c r="N203" s="63" t="str">
        <f t="shared" si="34"/>
        <v>29</v>
      </c>
      <c r="O203" s="63" t="str">
        <f t="shared" si="35"/>
        <v>7</v>
      </c>
      <c r="P203" s="64">
        <f t="shared" si="40"/>
      </c>
      <c r="Q203" s="204">
        <f t="shared" si="32"/>
      </c>
      <c r="R203" s="51"/>
      <c r="S203" s="55"/>
      <c r="T203" s="55"/>
      <c r="U203" s="55"/>
      <c r="V203" s="55"/>
      <c r="W203" s="53">
        <f t="shared" si="36"/>
      </c>
      <c r="X203" s="55">
        <f>IF(INFO!B$10&lt;&gt;"",IF(MONTH(H203)-MONTH(INFO!B$10)&gt;0,YEAR(H203)-YEAR(INFO!B$10),IF(MONTH(H203)-MONTH(INFO!B$10)=0,IF(DAY(H203)-DAY(INFO!B$10)&lt;0,YEAR(H203)-YEAR(INFO!B$10)-1,YEAR(H203)-YEAR(INFO!B$10)),YEAR(H203)-YEAR(INFO!B$10)-1)),"")</f>
      </c>
      <c r="Y203" s="56"/>
      <c r="Z203" s="56">
        <f>IF(INFO!$B$11&lt;&gt;"",IF(INFO!$B$11&lt;&gt;0,IF(Y203&lt;&gt;"",IF(Y203&lt;&gt;0,Y203*100*100/(INFO!$B$11*INFO!$B$11),""),""),""),"")</f>
      </c>
      <c r="AA203" s="362"/>
    </row>
    <row r="204" spans="1:27" ht="12.75">
      <c r="A204" s="162">
        <f>COUNTIF($M$2:M204,"W")+COUNTIF($M$2:M204,"T")+COUNTIF($M$2:M204,"C")+COUNTIF($M$2:M204,"P")</f>
        <v>0</v>
      </c>
      <c r="B204" s="182">
        <f>COUNTIF(M183:M204,"W")+COUNTIF(M183:M204,"T")+COUNTIF(M183:M204,"C")+COUNTIF(M183:M204,"P")</f>
        <v>0</v>
      </c>
      <c r="C204" s="182">
        <f>COUNTIF(M201:M204,"W")+COUNTIF(M201:M204,"T")+COUNTIF(M201:M204,"C")+COUNTIF(M201:M204,"P")</f>
        <v>0</v>
      </c>
      <c r="D204" s="182">
        <f t="shared" si="33"/>
        <v>29</v>
      </c>
      <c r="E204" s="182">
        <v>22</v>
      </c>
      <c r="F204" s="182">
        <v>7</v>
      </c>
      <c r="G204" s="182">
        <f t="shared" si="39"/>
        <v>2010</v>
      </c>
      <c r="H204" s="25">
        <f t="shared" si="37"/>
        <v>40381</v>
      </c>
      <c r="I204" s="26"/>
      <c r="J204" s="320"/>
      <c r="K204" s="8"/>
      <c r="L204" s="155">
        <f t="shared" si="38"/>
      </c>
      <c r="M204" s="354"/>
      <c r="N204" s="354" t="str">
        <f t="shared" si="34"/>
        <v>29</v>
      </c>
      <c r="O204" s="354" t="str">
        <f t="shared" si="35"/>
        <v>7</v>
      </c>
      <c r="P204" s="14">
        <f t="shared" si="40"/>
      </c>
      <c r="Q204" s="202">
        <f t="shared" si="32"/>
      </c>
      <c r="R204" s="10"/>
      <c r="S204" s="11"/>
      <c r="T204" s="11"/>
      <c r="U204" s="11"/>
      <c r="V204" s="11"/>
      <c r="W204" s="9">
        <f t="shared" si="36"/>
      </c>
      <c r="X204" s="11">
        <f>IF(INFO!B$10&lt;&gt;"",IF(MONTH(H204)-MONTH(INFO!B$10)&gt;0,YEAR(H204)-YEAR(INFO!B$10),IF(MONTH(H204)-MONTH(INFO!B$10)=0,IF(DAY(H204)-DAY(INFO!B$10)&lt;0,YEAR(H204)-YEAR(INFO!B$10)-1,YEAR(H204)-YEAR(INFO!B$10)),YEAR(H204)-YEAR(INFO!B$10)-1)),"")</f>
      </c>
      <c r="Y204" s="12"/>
      <c r="Z204" s="12">
        <f>IF(INFO!$B$11&lt;&gt;"",IF(INFO!$B$11&lt;&gt;0,IF(Y204&lt;&gt;"",IF(Y204&lt;&gt;0,Y204*100*100/(INFO!$B$11*INFO!$B$11),""),""),""),"")</f>
      </c>
      <c r="AA204" s="360"/>
    </row>
    <row r="205" spans="1:27" ht="12.75">
      <c r="A205" s="162">
        <f>COUNTIF($M$2:M205,"W")+COUNTIF($M$2:M205,"T")+COUNTIF($M$2:M205,"C")+COUNTIF($M$2:M205,"P")</f>
        <v>0</v>
      </c>
      <c r="B205" s="182">
        <f>COUNTIF(M183:M205,"W")+COUNTIF(M183:M205,"T")+COUNTIF(M183:M205,"C")+COUNTIF(M183:M205,"P")</f>
        <v>0</v>
      </c>
      <c r="C205" s="182">
        <f>COUNTIF(M201:M205,"W")+COUNTIF(M201:M205,"T")+COUNTIF(M201:M205,"C")+COUNTIF(M201:M205,"P")</f>
        <v>0</v>
      </c>
      <c r="D205" s="182">
        <f t="shared" si="33"/>
        <v>29</v>
      </c>
      <c r="E205" s="182">
        <v>23</v>
      </c>
      <c r="F205" s="182">
        <v>7</v>
      </c>
      <c r="G205" s="182">
        <f t="shared" si="39"/>
        <v>2010</v>
      </c>
      <c r="H205" s="25">
        <f t="shared" si="37"/>
        <v>40382</v>
      </c>
      <c r="I205" s="26"/>
      <c r="J205" s="320"/>
      <c r="K205" s="8"/>
      <c r="L205" s="155">
        <f t="shared" si="38"/>
      </c>
      <c r="M205" s="354"/>
      <c r="N205" s="354" t="str">
        <f t="shared" si="34"/>
        <v>29</v>
      </c>
      <c r="O205" s="354" t="str">
        <f t="shared" si="35"/>
        <v>7</v>
      </c>
      <c r="P205" s="14">
        <f t="shared" si="40"/>
      </c>
      <c r="Q205" s="202">
        <f t="shared" si="32"/>
      </c>
      <c r="R205" s="10"/>
      <c r="S205" s="11"/>
      <c r="T205" s="11"/>
      <c r="U205" s="11"/>
      <c r="V205" s="11"/>
      <c r="W205" s="9">
        <f t="shared" si="36"/>
      </c>
      <c r="X205" s="11">
        <f>IF(INFO!B$10&lt;&gt;"",IF(MONTH(H205)-MONTH(INFO!B$10)&gt;0,YEAR(H205)-YEAR(INFO!B$10),IF(MONTH(H205)-MONTH(INFO!B$10)=0,IF(DAY(H205)-DAY(INFO!B$10)&lt;0,YEAR(H205)-YEAR(INFO!B$10)-1,YEAR(H205)-YEAR(INFO!B$10)),YEAR(H205)-YEAR(INFO!B$10)-1)),"")</f>
      </c>
      <c r="Y205" s="12"/>
      <c r="Z205" s="12">
        <f>IF(INFO!$B$11&lt;&gt;"",IF(INFO!$B$11&lt;&gt;0,IF(Y205&lt;&gt;"",IF(Y205&lt;&gt;0,Y205*100*100/(INFO!$B$11*INFO!$B$11),""),""),""),"")</f>
      </c>
      <c r="AA205" s="360"/>
    </row>
    <row r="206" spans="1:27" ht="12.75">
      <c r="A206" s="162">
        <f>COUNTIF($M$2:M206,"W")+COUNTIF($M$2:M206,"T")+COUNTIF($M$2:M206,"C")+COUNTIF($M$2:M206,"P")</f>
        <v>0</v>
      </c>
      <c r="B206" s="182">
        <f>COUNTIF(M183:M206,"W")+COUNTIF(M183:M206,"T")+COUNTIF(M183:M206,"C")+COUNTIF(M183:M206,"P")</f>
        <v>0</v>
      </c>
      <c r="C206" s="182">
        <f>COUNTIF(M201:M206,"W")+COUNTIF(M201:M206,"T")+COUNTIF(M201:M206,"C")+COUNTIF(M201:M206,"P")</f>
        <v>0</v>
      </c>
      <c r="D206" s="182">
        <f t="shared" si="33"/>
        <v>29</v>
      </c>
      <c r="E206" s="182">
        <v>24</v>
      </c>
      <c r="F206" s="182">
        <v>7</v>
      </c>
      <c r="G206" s="182">
        <f t="shared" si="39"/>
        <v>2010</v>
      </c>
      <c r="H206" s="25">
        <f t="shared" si="37"/>
        <v>40383</v>
      </c>
      <c r="I206" s="26"/>
      <c r="J206" s="322"/>
      <c r="K206" s="54"/>
      <c r="L206" s="156">
        <f t="shared" si="38"/>
      </c>
      <c r="M206" s="63"/>
      <c r="N206" s="63" t="str">
        <f t="shared" si="34"/>
        <v>29</v>
      </c>
      <c r="O206" s="63" t="str">
        <f t="shared" si="35"/>
        <v>7</v>
      </c>
      <c r="P206" s="64">
        <f t="shared" si="40"/>
      </c>
      <c r="Q206" s="204">
        <f t="shared" si="32"/>
      </c>
      <c r="R206" s="51"/>
      <c r="S206" s="55"/>
      <c r="T206" s="55"/>
      <c r="U206" s="55"/>
      <c r="V206" s="55"/>
      <c r="W206" s="53">
        <f t="shared" si="36"/>
      </c>
      <c r="X206" s="55">
        <f>IF(INFO!B$10&lt;&gt;"",IF(MONTH(H206)-MONTH(INFO!B$10)&gt;0,YEAR(H206)-YEAR(INFO!B$10),IF(MONTH(H206)-MONTH(INFO!B$10)=0,IF(DAY(H206)-DAY(INFO!B$10)&lt;0,YEAR(H206)-YEAR(INFO!B$10)-1,YEAR(H206)-YEAR(INFO!B$10)),YEAR(H206)-YEAR(INFO!B$10)-1)),"")</f>
      </c>
      <c r="Y206" s="56"/>
      <c r="Z206" s="56">
        <f>IF(INFO!$B$11&lt;&gt;"",IF(INFO!$B$11&lt;&gt;0,IF(Y206&lt;&gt;"",IF(Y206&lt;&gt;0,Y206*100*100/(INFO!$B$11*INFO!$B$11),""),""),""),"")</f>
      </c>
      <c r="AA206" s="362"/>
    </row>
    <row r="207" spans="1:27" ht="13.5" thickBot="1">
      <c r="A207" s="162">
        <f>COUNTIF($M$2:M207,"W")+COUNTIF($M$2:M207,"T")+COUNTIF($M$2:M207,"C")+COUNTIF($M$2:M207,"P")</f>
        <v>0</v>
      </c>
      <c r="B207" s="183">
        <f>COUNTIF(M183:M207,"W")+COUNTIF(M183:M207,"T")+COUNTIF(M183:M207,"C")+COUNTIF(M183:M207,"P")</f>
        <v>0</v>
      </c>
      <c r="C207" s="183">
        <f>COUNTIF(M201:M207,"W")+COUNTIF(M201:M207,"T")+COUNTIF(M201:M207,"C")+COUNTIF(M201:M207,"P")</f>
        <v>0</v>
      </c>
      <c r="D207" s="183">
        <f t="shared" si="33"/>
        <v>29</v>
      </c>
      <c r="E207" s="183">
        <v>25</v>
      </c>
      <c r="F207" s="183">
        <v>7</v>
      </c>
      <c r="G207" s="183">
        <f t="shared" si="39"/>
        <v>2010</v>
      </c>
      <c r="H207" s="96">
        <f t="shared" si="37"/>
        <v>40384</v>
      </c>
      <c r="I207" s="97"/>
      <c r="J207" s="323"/>
      <c r="K207" s="68"/>
      <c r="L207" s="157">
        <f t="shared" si="38"/>
      </c>
      <c r="M207" s="65"/>
      <c r="N207" s="65" t="str">
        <f t="shared" si="34"/>
        <v>29</v>
      </c>
      <c r="O207" s="65" t="str">
        <f t="shared" si="35"/>
        <v>7</v>
      </c>
      <c r="P207" s="66">
        <f t="shared" si="40"/>
      </c>
      <c r="Q207" s="205">
        <f t="shared" si="32"/>
      </c>
      <c r="R207" s="69"/>
      <c r="S207" s="70"/>
      <c r="T207" s="70"/>
      <c r="U207" s="70"/>
      <c r="V207" s="70"/>
      <c r="W207" s="67">
        <f t="shared" si="36"/>
      </c>
      <c r="X207" s="70">
        <f>IF(INFO!B$10&lt;&gt;"",IF(MONTH(H207)-MONTH(INFO!B$10)&gt;0,YEAR(H207)-YEAR(INFO!B$10),IF(MONTH(H207)-MONTH(INFO!B$10)=0,IF(DAY(H207)-DAY(INFO!B$10)&lt;0,YEAR(H207)-YEAR(INFO!B$10)-1,YEAR(H207)-YEAR(INFO!B$10)),YEAR(H207)-YEAR(INFO!B$10)-1)),"")</f>
      </c>
      <c r="Y207" s="71"/>
      <c r="Z207" s="71">
        <f>IF(INFO!$B$11&lt;&gt;"",IF(INFO!$B$11&lt;&gt;0,IF(Y207&lt;&gt;"",IF(Y207&lt;&gt;0,Y207*100*100/(INFO!$B$11*INFO!$B$11),""),""),""),"")</f>
      </c>
      <c r="AA207" s="363"/>
    </row>
    <row r="208" spans="1:27" ht="12.75">
      <c r="A208" s="162">
        <f>COUNTIF($M$2:M208,"W")+COUNTIF($M$2:M208,"T")+COUNTIF($M$2:M208,"C")+COUNTIF($M$2:M208,"P")</f>
        <v>0</v>
      </c>
      <c r="B208" s="184">
        <f>COUNTIF(M183:M208,"W")+COUNTIF(M183:M208,"T")+COUNTIF(M183:M208,"C")+COUNTIF(M183:M208,"P")</f>
        <v>0</v>
      </c>
      <c r="C208" s="184">
        <f>COUNTIF(M208:M208,"W")+COUNTIF(M208:M208,"T")+COUNTIF(M208:M208,"C")+COUNTIF(M208:M208,"P")</f>
        <v>0</v>
      </c>
      <c r="D208" s="184">
        <f>D201+1</f>
        <v>30</v>
      </c>
      <c r="E208" s="184">
        <v>26</v>
      </c>
      <c r="F208" s="184">
        <v>7</v>
      </c>
      <c r="G208" s="184">
        <f t="shared" si="39"/>
        <v>2010</v>
      </c>
      <c r="H208" s="98">
        <f t="shared" si="37"/>
        <v>40385</v>
      </c>
      <c r="I208" s="99"/>
      <c r="J208" s="321"/>
      <c r="K208" s="40"/>
      <c r="L208" s="155">
        <f t="shared" si="38"/>
      </c>
      <c r="M208" s="355"/>
      <c r="N208" s="355" t="str">
        <f t="shared" si="34"/>
        <v>30</v>
      </c>
      <c r="O208" s="355" t="str">
        <f t="shared" si="35"/>
        <v>7</v>
      </c>
      <c r="P208" s="14">
        <f t="shared" si="40"/>
      </c>
      <c r="Q208" s="203">
        <f t="shared" si="32"/>
      </c>
      <c r="R208" s="41"/>
      <c r="S208" s="50"/>
      <c r="T208" s="50"/>
      <c r="U208" s="50"/>
      <c r="V208" s="50"/>
      <c r="W208" s="50">
        <f t="shared" si="36"/>
      </c>
      <c r="X208" s="42">
        <f>IF(INFO!B$10&lt;&gt;"",IF(MONTH(H208)-MONTH(INFO!B$10)&gt;0,YEAR(H208)-YEAR(INFO!B$10),IF(MONTH(H208)-MONTH(INFO!B$10)=0,IF(DAY(H208)-DAY(INFO!B$10)&lt;0,YEAR(H208)-YEAR(INFO!B$10)-1,YEAR(H208)-YEAR(INFO!B$10)),YEAR(H208)-YEAR(INFO!B$10)-1)),"")</f>
      </c>
      <c r="Y208" s="43"/>
      <c r="Z208" s="43">
        <f>IF(INFO!$B$11&lt;&gt;"",IF(INFO!$B$11&lt;&gt;0,IF(Y208&lt;&gt;"",IF(Y208&lt;&gt;0,Y208*100*100/(INFO!$B$11*INFO!$B$11),""),""),""),"")</f>
      </c>
      <c r="AA208" s="361"/>
    </row>
    <row r="209" spans="1:27" ht="12.75">
      <c r="A209" s="162">
        <f>COUNTIF($M$2:M209,"W")+COUNTIF($M$2:M209,"T")+COUNTIF($M$2:M209,"C")+COUNTIF($M$2:M209,"P")</f>
        <v>0</v>
      </c>
      <c r="B209" s="182">
        <f>COUNTIF(M183:M209,"W")+COUNTIF(M183:M209,"T")+COUNTIF(M183:M209,"C")+COUNTIF(M183:M209,"P")</f>
        <v>0</v>
      </c>
      <c r="C209" s="182">
        <f>COUNTIF(M208:M209,"W")+COUNTIF(M208:M209,"T")+COUNTIF(M208:M209,"C")+COUNTIF(M208:M209,"P")</f>
        <v>0</v>
      </c>
      <c r="D209" s="182">
        <f t="shared" si="33"/>
        <v>30</v>
      </c>
      <c r="E209" s="182">
        <v>27</v>
      </c>
      <c r="F209" s="182">
        <v>7</v>
      </c>
      <c r="G209" s="182">
        <f t="shared" si="39"/>
        <v>2010</v>
      </c>
      <c r="H209" s="25">
        <f t="shared" si="37"/>
        <v>40386</v>
      </c>
      <c r="I209" s="26"/>
      <c r="J209" s="320"/>
      <c r="K209" s="8"/>
      <c r="L209" s="155">
        <f t="shared" si="38"/>
      </c>
      <c r="M209" s="354"/>
      <c r="N209" s="354" t="str">
        <f t="shared" si="34"/>
        <v>30</v>
      </c>
      <c r="O209" s="354" t="str">
        <f t="shared" si="35"/>
        <v>7</v>
      </c>
      <c r="P209" s="14">
        <f t="shared" si="40"/>
      </c>
      <c r="Q209" s="202">
        <f t="shared" si="32"/>
      </c>
      <c r="R209" s="10"/>
      <c r="S209" s="11"/>
      <c r="T209" s="11"/>
      <c r="U209" s="11"/>
      <c r="V209" s="11"/>
      <c r="W209" s="9">
        <f t="shared" si="36"/>
      </c>
      <c r="X209" s="11">
        <f>IF(INFO!B$10&lt;&gt;"",IF(MONTH(H209)-MONTH(INFO!B$10)&gt;0,YEAR(H209)-YEAR(INFO!B$10),IF(MONTH(H209)-MONTH(INFO!B$10)=0,IF(DAY(H209)-DAY(INFO!B$10)&lt;0,YEAR(H209)-YEAR(INFO!B$10)-1,YEAR(H209)-YEAR(INFO!B$10)),YEAR(H209)-YEAR(INFO!B$10)-1)),"")</f>
      </c>
      <c r="Y209" s="12"/>
      <c r="Z209" s="12">
        <f>IF(INFO!$B$11&lt;&gt;"",IF(INFO!$B$11&lt;&gt;0,IF(Y209&lt;&gt;"",IF(Y209&lt;&gt;0,Y209*100*100/(INFO!$B$11*INFO!$B$11),""),""),""),"")</f>
      </c>
      <c r="AA209" s="360"/>
    </row>
    <row r="210" spans="1:27" ht="12.75">
      <c r="A210" s="162">
        <f>COUNTIF($M$2:M210,"W")+COUNTIF($M$2:M210,"T")+COUNTIF($M$2:M210,"C")+COUNTIF($M$2:M210,"P")</f>
        <v>0</v>
      </c>
      <c r="B210" s="182">
        <f>COUNTIF(M183:M210,"W")+COUNTIF(M183:M210,"T")+COUNTIF(M183:M210,"C")+COUNTIF(M183:M210,"P")</f>
        <v>0</v>
      </c>
      <c r="C210" s="182">
        <f>COUNTIF(M208:M210,"W")+COUNTIF(M208:M210,"T")+COUNTIF(M208:M210,"C")+COUNTIF(M208:M210,"P")</f>
        <v>0</v>
      </c>
      <c r="D210" s="182">
        <f t="shared" si="33"/>
        <v>30</v>
      </c>
      <c r="E210" s="182">
        <v>28</v>
      </c>
      <c r="F210" s="182">
        <v>7</v>
      </c>
      <c r="G210" s="182">
        <f t="shared" si="39"/>
        <v>2010</v>
      </c>
      <c r="H210" s="25">
        <f t="shared" si="37"/>
        <v>40387</v>
      </c>
      <c r="I210" s="26"/>
      <c r="J210" s="320"/>
      <c r="K210" s="8"/>
      <c r="L210" s="155">
        <f t="shared" si="38"/>
      </c>
      <c r="M210" s="354"/>
      <c r="N210" s="354" t="str">
        <f t="shared" si="34"/>
        <v>30</v>
      </c>
      <c r="O210" s="354" t="str">
        <f t="shared" si="35"/>
        <v>7</v>
      </c>
      <c r="P210" s="14">
        <f t="shared" si="40"/>
      </c>
      <c r="Q210" s="202">
        <f t="shared" si="32"/>
      </c>
      <c r="R210" s="10"/>
      <c r="S210" s="11"/>
      <c r="T210" s="11"/>
      <c r="U210" s="11"/>
      <c r="V210" s="11"/>
      <c r="W210" s="9">
        <f t="shared" si="36"/>
      </c>
      <c r="X210" s="11">
        <f>IF(INFO!B$10&lt;&gt;"",IF(MONTH(H210)-MONTH(INFO!B$10)&gt;0,YEAR(H210)-YEAR(INFO!B$10),IF(MONTH(H210)-MONTH(INFO!B$10)=0,IF(DAY(H210)-DAY(INFO!B$10)&lt;0,YEAR(H210)-YEAR(INFO!B$10)-1,YEAR(H210)-YEAR(INFO!B$10)),YEAR(H210)-YEAR(INFO!B$10)-1)),"")</f>
      </c>
      <c r="Y210" s="12"/>
      <c r="Z210" s="12">
        <f>IF(INFO!$B$11&lt;&gt;"",IF(INFO!$B$11&lt;&gt;0,IF(Y210&lt;&gt;"",IF(Y210&lt;&gt;0,Y210*100*100/(INFO!$B$11*INFO!$B$11),""),""),""),"")</f>
      </c>
      <c r="AA210" s="360"/>
    </row>
    <row r="211" spans="1:27" ht="12.75">
      <c r="A211" s="162">
        <f>COUNTIF($M$2:M211,"W")+COUNTIF($M$2:M211,"T")+COUNTIF($M$2:M211,"C")+COUNTIF($M$2:M211,"P")</f>
        <v>0</v>
      </c>
      <c r="B211" s="182">
        <f>COUNTIF(M183:M211,"W")+COUNTIF(M183:M211,"T")+COUNTIF(M183:M211,"C")+COUNTIF(M183:M211,"P")</f>
        <v>0</v>
      </c>
      <c r="C211" s="182">
        <f>COUNTIF(M208:M211,"W")+COUNTIF(M208:M211,"T")+COUNTIF(M208:M211,"C")+COUNTIF(M208:M211,"P")</f>
        <v>0</v>
      </c>
      <c r="D211" s="182">
        <f t="shared" si="33"/>
        <v>30</v>
      </c>
      <c r="E211" s="182">
        <v>29</v>
      </c>
      <c r="F211" s="182">
        <v>7</v>
      </c>
      <c r="G211" s="182">
        <f t="shared" si="39"/>
        <v>2010</v>
      </c>
      <c r="H211" s="25">
        <f t="shared" si="37"/>
        <v>40388</v>
      </c>
      <c r="I211" s="26"/>
      <c r="J211" s="320"/>
      <c r="K211" s="8"/>
      <c r="L211" s="155">
        <f t="shared" si="38"/>
      </c>
      <c r="M211" s="10"/>
      <c r="N211" s="10" t="str">
        <f t="shared" si="34"/>
        <v>30</v>
      </c>
      <c r="O211" s="10" t="str">
        <f t="shared" si="35"/>
        <v>7</v>
      </c>
      <c r="P211" s="14">
        <f t="shared" si="40"/>
      </c>
      <c r="Q211" s="202">
        <f t="shared" si="32"/>
      </c>
      <c r="R211" s="10"/>
      <c r="S211" s="11"/>
      <c r="T211" s="11"/>
      <c r="U211" s="11"/>
      <c r="V211" s="11"/>
      <c r="W211" s="9">
        <f t="shared" si="36"/>
      </c>
      <c r="X211" s="11">
        <f>IF(INFO!B$10&lt;&gt;"",IF(MONTH(H211)-MONTH(INFO!B$10)&gt;0,YEAR(H211)-YEAR(INFO!B$10),IF(MONTH(H211)-MONTH(INFO!B$10)=0,IF(DAY(H211)-DAY(INFO!B$10)&lt;0,YEAR(H211)-YEAR(INFO!B$10)-1,YEAR(H211)-YEAR(INFO!B$10)),YEAR(H211)-YEAR(INFO!B$10)-1)),"")</f>
      </c>
      <c r="Y211" s="12"/>
      <c r="Z211" s="12">
        <f>IF(INFO!$B$11&lt;&gt;"",IF(INFO!$B$11&lt;&gt;0,IF(Y211&lt;&gt;"",IF(Y211&lt;&gt;0,Y211*100*100/(INFO!$B$11*INFO!$B$11),""),""),""),"")</f>
      </c>
      <c r="AA211" s="360"/>
    </row>
    <row r="212" spans="1:27" ht="12.75">
      <c r="A212" s="162">
        <f>COUNTIF($M$2:M212,"W")+COUNTIF($M$2:M212,"T")+COUNTIF($M$2:M212,"C")+COUNTIF($M$2:M212,"P")</f>
        <v>0</v>
      </c>
      <c r="B212" s="182">
        <f>COUNTIF(M183:M212,"W")+COUNTIF(M183:M212,"T")+COUNTIF(M183:M212,"C")+COUNTIF(M183:M212,"P")</f>
        <v>0</v>
      </c>
      <c r="C212" s="182">
        <f>COUNTIF(M208:M212,"W")+COUNTIF(M208:M212,"T")+COUNTIF(M208:M212,"C")+COUNTIF(M208:M212,"P")</f>
        <v>0</v>
      </c>
      <c r="D212" s="182">
        <f t="shared" si="33"/>
        <v>30</v>
      </c>
      <c r="E212" s="182">
        <v>30</v>
      </c>
      <c r="F212" s="182">
        <v>7</v>
      </c>
      <c r="G212" s="182">
        <f t="shared" si="39"/>
        <v>2010</v>
      </c>
      <c r="H212" s="25">
        <f t="shared" si="37"/>
        <v>40389</v>
      </c>
      <c r="I212" s="26"/>
      <c r="J212" s="320"/>
      <c r="K212" s="8"/>
      <c r="L212" s="155">
        <f t="shared" si="38"/>
      </c>
      <c r="M212" s="354"/>
      <c r="N212" s="354" t="str">
        <f t="shared" si="34"/>
        <v>30</v>
      </c>
      <c r="O212" s="354" t="str">
        <f t="shared" si="35"/>
        <v>7</v>
      </c>
      <c r="P212" s="14">
        <f t="shared" si="40"/>
      </c>
      <c r="Q212" s="202">
        <f t="shared" si="32"/>
      </c>
      <c r="R212" s="10"/>
      <c r="S212" s="11"/>
      <c r="T212" s="11"/>
      <c r="U212" s="11"/>
      <c r="V212" s="11"/>
      <c r="W212" s="9">
        <f t="shared" si="36"/>
      </c>
      <c r="X212" s="11">
        <f>IF(INFO!B$10&lt;&gt;"",IF(MONTH(H212)-MONTH(INFO!B$10)&gt;0,YEAR(H212)-YEAR(INFO!B$10),IF(MONTH(H212)-MONTH(INFO!B$10)=0,IF(DAY(H212)-DAY(INFO!B$10)&lt;0,YEAR(H212)-YEAR(INFO!B$10)-1,YEAR(H212)-YEAR(INFO!B$10)),YEAR(H212)-YEAR(INFO!B$10)-1)),"")</f>
      </c>
      <c r="Y212" s="12"/>
      <c r="Z212" s="12">
        <f>IF(INFO!$B$11&lt;&gt;"",IF(INFO!$B$11&lt;&gt;0,IF(Y212&lt;&gt;"",IF(Y212&lt;&gt;0,Y212*100*100/(INFO!$B$11*INFO!$B$11),""),""),""),"")</f>
      </c>
      <c r="AA212" s="360"/>
    </row>
    <row r="213" spans="1:27" ht="12.75">
      <c r="A213" s="162">
        <f>COUNTIF($M$2:M213,"W")+COUNTIF($M$2:M213,"T")+COUNTIF($M$2:M213,"C")+COUNTIF($M$2:M213,"P")</f>
        <v>0</v>
      </c>
      <c r="B213" s="182">
        <f>COUNTIF(M183:M213,"W")+COUNTIF(M183:M213,"T")+COUNTIF(M183:M213,"C")+COUNTIF(M183:M213,"P")</f>
        <v>0</v>
      </c>
      <c r="C213" s="182">
        <f>COUNTIF(M208:M213,"W")+COUNTIF(M208:M213,"T")+COUNTIF(M208:M213,"C")+COUNTIF(M208:M213,"P")</f>
        <v>0</v>
      </c>
      <c r="D213" s="182">
        <f t="shared" si="33"/>
        <v>30</v>
      </c>
      <c r="E213" s="182">
        <v>31</v>
      </c>
      <c r="F213" s="182">
        <v>7</v>
      </c>
      <c r="G213" s="182">
        <f t="shared" si="39"/>
        <v>2010</v>
      </c>
      <c r="H213" s="25">
        <f t="shared" si="37"/>
        <v>40390</v>
      </c>
      <c r="I213" s="26"/>
      <c r="J213" s="322"/>
      <c r="K213" s="54"/>
      <c r="L213" s="156">
        <f t="shared" si="38"/>
      </c>
      <c r="M213" s="63"/>
      <c r="N213" s="63" t="str">
        <f t="shared" si="34"/>
        <v>30</v>
      </c>
      <c r="O213" s="63" t="str">
        <f t="shared" si="35"/>
        <v>7</v>
      </c>
      <c r="P213" s="64">
        <f t="shared" si="40"/>
      </c>
      <c r="Q213" s="204">
        <f t="shared" si="32"/>
      </c>
      <c r="R213" s="51"/>
      <c r="S213" s="55"/>
      <c r="T213" s="55"/>
      <c r="U213" s="55"/>
      <c r="V213" s="55"/>
      <c r="W213" s="53">
        <f t="shared" si="36"/>
      </c>
      <c r="X213" s="55">
        <f>IF(INFO!B$10&lt;&gt;"",IF(MONTH(H213)-MONTH(INFO!B$10)&gt;0,YEAR(H213)-YEAR(INFO!B$10),IF(MONTH(H213)-MONTH(INFO!B$10)=0,IF(DAY(H213)-DAY(INFO!B$10)&lt;0,YEAR(H213)-YEAR(INFO!B$10)-1,YEAR(H213)-YEAR(INFO!B$10)),YEAR(H213)-YEAR(INFO!B$10)-1)),"")</f>
      </c>
      <c r="Y213" s="56"/>
      <c r="Z213" s="56">
        <f>IF(INFO!$B$11&lt;&gt;"",IF(INFO!$B$11&lt;&gt;0,IF(Y213&lt;&gt;"",IF(Y213&lt;&gt;0,Y213*100*100/(INFO!$B$11*INFO!$B$11),""),""),""),"")</f>
      </c>
      <c r="AA213" s="362"/>
    </row>
    <row r="214" spans="1:27" ht="13.5" thickBot="1">
      <c r="A214" s="162">
        <f>COUNTIF($M$2:M214,"W")+COUNTIF($M$2:M214,"T")+COUNTIF($M$2:M214,"C")+COUNTIF($M$2:M214,"P")</f>
        <v>0</v>
      </c>
      <c r="B214" s="186">
        <f>COUNTIF(M214:M214,"W")+COUNTIF(M214:M214,"T")+COUNTIF(M214:M214,"C")+COUNTIF(M214:M214,"P")</f>
        <v>0</v>
      </c>
      <c r="C214" s="183">
        <f>COUNTIF(M208:M214,"W")+COUNTIF(M208:M214,"T")+COUNTIF(M208:M214,"C")+COUNTIF(M208:M214,"P")</f>
        <v>0</v>
      </c>
      <c r="D214" s="183">
        <f t="shared" si="33"/>
        <v>30</v>
      </c>
      <c r="E214" s="186">
        <v>1</v>
      </c>
      <c r="F214" s="186">
        <v>8</v>
      </c>
      <c r="G214" s="186">
        <f t="shared" si="39"/>
        <v>2010</v>
      </c>
      <c r="H214" s="100">
        <f t="shared" si="37"/>
        <v>40391</v>
      </c>
      <c r="I214" s="101"/>
      <c r="J214" s="323"/>
      <c r="K214" s="68"/>
      <c r="L214" s="157">
        <f t="shared" si="38"/>
      </c>
      <c r="M214" s="65"/>
      <c r="N214" s="65" t="str">
        <f t="shared" si="34"/>
        <v>30</v>
      </c>
      <c r="O214" s="65" t="str">
        <f t="shared" si="35"/>
        <v>8</v>
      </c>
      <c r="P214" s="66">
        <f t="shared" si="40"/>
      </c>
      <c r="Q214" s="205">
        <f t="shared" si="32"/>
      </c>
      <c r="R214" s="69"/>
      <c r="S214" s="70"/>
      <c r="T214" s="70"/>
      <c r="U214" s="70"/>
      <c r="V214" s="70"/>
      <c r="W214" s="67">
        <f t="shared" si="36"/>
      </c>
      <c r="X214" s="70">
        <f>IF(INFO!B$10&lt;&gt;"",IF(MONTH(H214)-MONTH(INFO!B$10)&gt;0,YEAR(H214)-YEAR(INFO!B$10),IF(MONTH(H214)-MONTH(INFO!B$10)=0,IF(DAY(H214)-DAY(INFO!B$10)&lt;0,YEAR(H214)-YEAR(INFO!B$10)-1,YEAR(H214)-YEAR(INFO!B$10)),YEAR(H214)-YEAR(INFO!B$10)-1)),"")</f>
      </c>
      <c r="Y214" s="71"/>
      <c r="Z214" s="71">
        <f>IF(INFO!$B$11&lt;&gt;"",IF(INFO!$B$11&lt;&gt;0,IF(Y214&lt;&gt;"",IF(Y214&lt;&gt;0,Y214*100*100/(INFO!$B$11*INFO!$B$11),""),""),""),"")</f>
      </c>
      <c r="AA214" s="363"/>
    </row>
    <row r="215" spans="1:27" ht="12.75">
      <c r="A215" s="162">
        <f>COUNTIF($M$2:M215,"W")+COUNTIF($M$2:M215,"T")+COUNTIF($M$2:M215,"C")+COUNTIF($M$2:M215,"P")</f>
        <v>0</v>
      </c>
      <c r="B215" s="187">
        <f>COUNTIF(M214:M215,"W")+COUNTIF(M214:M215,"T")+COUNTIF(M214:M215,"C")+COUNTIF(M214:M215,"P")</f>
        <v>0</v>
      </c>
      <c r="C215" s="187">
        <f>COUNTIF(M215:M215,"W")+COUNTIF(M215:M215,"T")+COUNTIF(M215:M215,"C")+COUNTIF(M215:M215,"P")</f>
        <v>0</v>
      </c>
      <c r="D215" s="187">
        <f>D208+1</f>
        <v>31</v>
      </c>
      <c r="E215" s="187">
        <v>2</v>
      </c>
      <c r="F215" s="187">
        <v>8</v>
      </c>
      <c r="G215" s="187">
        <f t="shared" si="39"/>
        <v>2010</v>
      </c>
      <c r="H215" s="102">
        <f t="shared" si="37"/>
        <v>40392</v>
      </c>
      <c r="I215" s="103"/>
      <c r="J215" s="321"/>
      <c r="K215" s="40"/>
      <c r="L215" s="155">
        <f t="shared" si="38"/>
      </c>
      <c r="M215" s="355"/>
      <c r="N215" s="355" t="str">
        <f t="shared" si="34"/>
        <v>31</v>
      </c>
      <c r="O215" s="355" t="str">
        <f t="shared" si="35"/>
        <v>8</v>
      </c>
      <c r="P215" s="14">
        <f t="shared" si="40"/>
      </c>
      <c r="Q215" s="203">
        <f t="shared" si="32"/>
      </c>
      <c r="R215" s="41"/>
      <c r="S215" s="42"/>
      <c r="T215" s="42"/>
      <c r="U215" s="42"/>
      <c r="V215" s="42"/>
      <c r="W215" s="50">
        <f t="shared" si="36"/>
      </c>
      <c r="X215" s="42">
        <f>IF(INFO!B$10&lt;&gt;"",IF(MONTH(H215)-MONTH(INFO!B$10)&gt;0,YEAR(H215)-YEAR(INFO!B$10),IF(MONTH(H215)-MONTH(INFO!B$10)=0,IF(DAY(H215)-DAY(INFO!B$10)&lt;0,YEAR(H215)-YEAR(INFO!B$10)-1,YEAR(H215)-YEAR(INFO!B$10)),YEAR(H215)-YEAR(INFO!B$10)-1)),"")</f>
      </c>
      <c r="Y215" s="43"/>
      <c r="Z215" s="43">
        <f>IF(INFO!$B$11&lt;&gt;"",IF(INFO!$B$11&lt;&gt;0,IF(Y215&lt;&gt;"",IF(Y215&lt;&gt;0,Y215*100*100/(INFO!$B$11*INFO!$B$11),""),""),""),"")</f>
      </c>
      <c r="AA215" s="361"/>
    </row>
    <row r="216" spans="1:27" ht="12.75">
      <c r="A216" s="162">
        <f>COUNTIF($M$2:M216,"W")+COUNTIF($M$2:M216,"T")+COUNTIF($M$2:M216,"C")+COUNTIF($M$2:M216,"P")</f>
        <v>0</v>
      </c>
      <c r="B216" s="185">
        <f>COUNTIF(M214:M216,"W")+COUNTIF(M214:M216,"T")+COUNTIF(M214:M216,"C")+COUNTIF(M214:M216,"P")</f>
        <v>0</v>
      </c>
      <c r="C216" s="185">
        <f>COUNTIF(M215:M216,"W")+COUNTIF(M215:M216,"T")+COUNTIF(M215:M216,"C")+COUNTIF(M215:M216,"P")</f>
        <v>0</v>
      </c>
      <c r="D216" s="185">
        <f t="shared" si="33"/>
        <v>31</v>
      </c>
      <c r="E216" s="185">
        <v>3</v>
      </c>
      <c r="F216" s="185">
        <v>8</v>
      </c>
      <c r="G216" s="185">
        <f t="shared" si="39"/>
        <v>2010</v>
      </c>
      <c r="H216" s="27">
        <f t="shared" si="37"/>
        <v>40393</v>
      </c>
      <c r="I216" s="28"/>
      <c r="J216" s="320"/>
      <c r="K216" s="8"/>
      <c r="L216" s="155">
        <f t="shared" si="38"/>
      </c>
      <c r="M216" s="10"/>
      <c r="N216" s="10" t="str">
        <f t="shared" si="34"/>
        <v>31</v>
      </c>
      <c r="O216" s="10" t="str">
        <f t="shared" si="35"/>
        <v>8</v>
      </c>
      <c r="P216" s="14">
        <f t="shared" si="40"/>
      </c>
      <c r="Q216" s="202">
        <f t="shared" si="32"/>
      </c>
      <c r="R216" s="10"/>
      <c r="S216" s="9"/>
      <c r="T216" s="9"/>
      <c r="U216" s="9"/>
      <c r="V216" s="9"/>
      <c r="W216" s="9">
        <f t="shared" si="36"/>
      </c>
      <c r="X216" s="11">
        <f>IF(INFO!B$10&lt;&gt;"",IF(MONTH(H216)-MONTH(INFO!B$10)&gt;0,YEAR(H216)-YEAR(INFO!B$10),IF(MONTH(H216)-MONTH(INFO!B$10)=0,IF(DAY(H216)-DAY(INFO!B$10)&lt;0,YEAR(H216)-YEAR(INFO!B$10)-1,YEAR(H216)-YEAR(INFO!B$10)),YEAR(H216)-YEAR(INFO!B$10)-1)),"")</f>
      </c>
      <c r="Y216" s="12"/>
      <c r="Z216" s="12">
        <f>IF(INFO!$B$11&lt;&gt;"",IF(INFO!$B$11&lt;&gt;0,IF(Y216&lt;&gt;"",IF(Y216&lt;&gt;0,Y216*100*100/(INFO!$B$11*INFO!$B$11),""),""),""),"")</f>
      </c>
      <c r="AA216" s="360"/>
    </row>
    <row r="217" spans="1:27" ht="12.75">
      <c r="A217" s="162">
        <f>COUNTIF($M$2:M217,"W")+COUNTIF($M$2:M217,"T")+COUNTIF($M$2:M217,"C")+COUNTIF($M$2:M217,"P")</f>
        <v>0</v>
      </c>
      <c r="B217" s="185">
        <f>COUNTIF(M214:M217,"W")+COUNTIF(M214:M217,"T")+COUNTIF(M214:M217,"C")+COUNTIF(M214:M217,"P")</f>
        <v>0</v>
      </c>
      <c r="C217" s="185">
        <f>COUNTIF(M215:M217,"W")+COUNTIF(M215:M217,"T")+COUNTIF(M215:M217,"C")+COUNTIF(M215:M217,"P")</f>
        <v>0</v>
      </c>
      <c r="D217" s="185">
        <f t="shared" si="33"/>
        <v>31</v>
      </c>
      <c r="E217" s="185">
        <v>4</v>
      </c>
      <c r="F217" s="185">
        <v>8</v>
      </c>
      <c r="G217" s="185">
        <f t="shared" si="39"/>
        <v>2010</v>
      </c>
      <c r="H217" s="27">
        <f t="shared" si="37"/>
        <v>40394</v>
      </c>
      <c r="I217" s="28"/>
      <c r="J217" s="320"/>
      <c r="K217" s="8"/>
      <c r="L217" s="155">
        <f t="shared" si="38"/>
      </c>
      <c r="M217" s="10"/>
      <c r="N217" s="10" t="str">
        <f t="shared" si="34"/>
        <v>31</v>
      </c>
      <c r="O217" s="10" t="str">
        <f t="shared" si="35"/>
        <v>8</v>
      </c>
      <c r="P217" s="14">
        <f t="shared" si="40"/>
      </c>
      <c r="Q217" s="202">
        <f t="shared" si="32"/>
      </c>
      <c r="R217" s="10"/>
      <c r="S217" s="9"/>
      <c r="T217" s="9"/>
      <c r="U217" s="9"/>
      <c r="V217" s="9"/>
      <c r="W217" s="9">
        <f t="shared" si="36"/>
      </c>
      <c r="X217" s="11">
        <f>IF(INFO!B$10&lt;&gt;"",IF(MONTH(H217)-MONTH(INFO!B$10)&gt;0,YEAR(H217)-YEAR(INFO!B$10),IF(MONTH(H217)-MONTH(INFO!B$10)=0,IF(DAY(H217)-DAY(INFO!B$10)&lt;0,YEAR(H217)-YEAR(INFO!B$10)-1,YEAR(H217)-YEAR(INFO!B$10)),YEAR(H217)-YEAR(INFO!B$10)-1)),"")</f>
      </c>
      <c r="Y217" s="12"/>
      <c r="Z217" s="12">
        <f>IF(INFO!$B$11&lt;&gt;"",IF(INFO!$B$11&lt;&gt;0,IF(Y217&lt;&gt;"",IF(Y217&lt;&gt;0,Y217*100*100/(INFO!$B$11*INFO!$B$11),""),""),""),"")</f>
      </c>
      <c r="AA217" s="360"/>
    </row>
    <row r="218" spans="1:27" ht="12.75">
      <c r="A218" s="162">
        <f>COUNTIF($M$2:M218,"W")+COUNTIF($M$2:M218,"T")+COUNTIF($M$2:M218,"C")+COUNTIF($M$2:M218,"P")</f>
        <v>0</v>
      </c>
      <c r="B218" s="185">
        <f>COUNTIF(M214:M218,"W")+COUNTIF(M214:M218,"T")+COUNTIF(M214:M218,"C")+COUNTIF(M214:M218,"P")</f>
        <v>0</v>
      </c>
      <c r="C218" s="185">
        <f>COUNTIF(M215:M218,"W")+COUNTIF(M215:M218,"T")+COUNTIF(M215:M218,"C")+COUNTIF(M215:M218,"P")</f>
        <v>0</v>
      </c>
      <c r="D218" s="185">
        <f t="shared" si="33"/>
        <v>31</v>
      </c>
      <c r="E218" s="185">
        <v>5</v>
      </c>
      <c r="F218" s="185">
        <v>8</v>
      </c>
      <c r="G218" s="185">
        <f t="shared" si="39"/>
        <v>2010</v>
      </c>
      <c r="H218" s="27">
        <f t="shared" si="37"/>
        <v>40395</v>
      </c>
      <c r="I218" s="28"/>
      <c r="J218" s="320"/>
      <c r="K218" s="8"/>
      <c r="L218" s="155">
        <f t="shared" si="38"/>
      </c>
      <c r="M218" s="354"/>
      <c r="N218" s="354" t="str">
        <f t="shared" si="34"/>
        <v>31</v>
      </c>
      <c r="O218" s="354" t="str">
        <f t="shared" si="35"/>
        <v>8</v>
      </c>
      <c r="P218" s="14">
        <f t="shared" si="40"/>
      </c>
      <c r="Q218" s="202">
        <f t="shared" si="32"/>
      </c>
      <c r="R218" s="10"/>
      <c r="S218" s="11"/>
      <c r="T218" s="11"/>
      <c r="U218" s="11"/>
      <c r="V218" s="11"/>
      <c r="W218" s="9">
        <f t="shared" si="36"/>
      </c>
      <c r="X218" s="11">
        <f>IF(INFO!B$10&lt;&gt;"",IF(MONTH(H218)-MONTH(INFO!B$10)&gt;0,YEAR(H218)-YEAR(INFO!B$10),IF(MONTH(H218)-MONTH(INFO!B$10)=0,IF(DAY(H218)-DAY(INFO!B$10)&lt;0,YEAR(H218)-YEAR(INFO!B$10)-1,YEAR(H218)-YEAR(INFO!B$10)),YEAR(H218)-YEAR(INFO!B$10)-1)),"")</f>
      </c>
      <c r="Y218" s="12"/>
      <c r="Z218" s="12">
        <f>IF(INFO!$B$11&lt;&gt;"",IF(INFO!$B$11&lt;&gt;0,IF(Y218&lt;&gt;"",IF(Y218&lt;&gt;0,Y218*100*100/(INFO!$B$11*INFO!$B$11),""),""),""),"")</f>
      </c>
      <c r="AA218" s="360"/>
    </row>
    <row r="219" spans="1:27" ht="12.75">
      <c r="A219" s="162">
        <f>COUNTIF($M$2:M219,"W")+COUNTIF($M$2:M219,"T")+COUNTIF($M$2:M219,"C")+COUNTIF($M$2:M219,"P")</f>
        <v>0</v>
      </c>
      <c r="B219" s="185">
        <f>COUNTIF(M214:M219,"W")+COUNTIF(M214:M219,"T")+COUNTIF(M214:M219,"C")+COUNTIF(M214:M219,"P")</f>
        <v>0</v>
      </c>
      <c r="C219" s="185">
        <f>COUNTIF(M215:M219,"W")+COUNTIF(M215:M219,"T")+COUNTIF(M215:M219,"C")+COUNTIF(M215:M219,"P")</f>
        <v>0</v>
      </c>
      <c r="D219" s="185">
        <f t="shared" si="33"/>
        <v>31</v>
      </c>
      <c r="E219" s="185">
        <v>6</v>
      </c>
      <c r="F219" s="185">
        <v>8</v>
      </c>
      <c r="G219" s="185">
        <f t="shared" si="39"/>
        <v>2010</v>
      </c>
      <c r="H219" s="27">
        <f t="shared" si="37"/>
        <v>40396</v>
      </c>
      <c r="I219" s="28"/>
      <c r="J219" s="320"/>
      <c r="K219" s="8"/>
      <c r="L219" s="155">
        <f t="shared" si="38"/>
      </c>
      <c r="M219" s="10"/>
      <c r="N219" s="10" t="str">
        <f t="shared" si="34"/>
        <v>31</v>
      </c>
      <c r="O219" s="10" t="str">
        <f t="shared" si="35"/>
        <v>8</v>
      </c>
      <c r="P219" s="14">
        <f t="shared" si="40"/>
      </c>
      <c r="Q219" s="202">
        <f t="shared" si="32"/>
      </c>
      <c r="R219" s="10"/>
      <c r="S219" s="18"/>
      <c r="T219" s="18"/>
      <c r="U219" s="18"/>
      <c r="V219" s="18"/>
      <c r="W219" s="233">
        <f t="shared" si="36"/>
      </c>
      <c r="X219" s="11">
        <f>IF(INFO!B$10&lt;&gt;"",IF(MONTH(H219)-MONTH(INFO!B$10)&gt;0,YEAR(H219)-YEAR(INFO!B$10),IF(MONTH(H219)-MONTH(INFO!B$10)=0,IF(DAY(H219)-DAY(INFO!B$10)&lt;0,YEAR(H219)-YEAR(INFO!B$10)-1,YEAR(H219)-YEAR(INFO!B$10)),YEAR(H219)-YEAR(INFO!B$10)-1)),"")</f>
      </c>
      <c r="Y219" s="12"/>
      <c r="Z219" s="12">
        <f>IF(INFO!$B$11&lt;&gt;"",IF(INFO!$B$11&lt;&gt;0,IF(Y219&lt;&gt;"",IF(Y219&lt;&gt;0,Y219*100*100/(INFO!$B$11*INFO!$B$11),""),""),""),"")</f>
      </c>
      <c r="AA219" s="360"/>
    </row>
    <row r="220" spans="1:27" ht="12.75">
      <c r="A220" s="162">
        <f>COUNTIF($M$2:M220,"W")+COUNTIF($M$2:M220,"T")+COUNTIF($M$2:M220,"C")+COUNTIF($M$2:M220,"P")</f>
        <v>0</v>
      </c>
      <c r="B220" s="185">
        <f>COUNTIF(M214:M220,"W")+COUNTIF(M214:M220,"T")+COUNTIF(M214:M220,"C")+COUNTIF(M214:M220,"P")</f>
        <v>0</v>
      </c>
      <c r="C220" s="185">
        <f>COUNTIF(M215:M220,"W")+COUNTIF(M215:M220,"T")+COUNTIF(M215:M220,"C")+COUNTIF(M215:M220,"P")</f>
        <v>0</v>
      </c>
      <c r="D220" s="185">
        <f t="shared" si="33"/>
        <v>31</v>
      </c>
      <c r="E220" s="185">
        <v>7</v>
      </c>
      <c r="F220" s="185">
        <v>8</v>
      </c>
      <c r="G220" s="185">
        <f t="shared" si="39"/>
        <v>2010</v>
      </c>
      <c r="H220" s="27">
        <f t="shared" si="37"/>
        <v>40397</v>
      </c>
      <c r="I220" s="28"/>
      <c r="J220" s="322"/>
      <c r="K220" s="54"/>
      <c r="L220" s="156">
        <f t="shared" si="38"/>
      </c>
      <c r="M220" s="63"/>
      <c r="N220" s="63" t="str">
        <f t="shared" si="34"/>
        <v>31</v>
      </c>
      <c r="O220" s="63" t="str">
        <f t="shared" si="35"/>
        <v>8</v>
      </c>
      <c r="P220" s="64">
        <f t="shared" si="40"/>
      </c>
      <c r="Q220" s="204">
        <f t="shared" si="32"/>
      </c>
      <c r="R220" s="51"/>
      <c r="S220" s="55"/>
      <c r="T220" s="55"/>
      <c r="U220" s="55"/>
      <c r="V220" s="55"/>
      <c r="W220" s="53">
        <f t="shared" si="36"/>
      </c>
      <c r="X220" s="55">
        <f>IF(INFO!B$10&lt;&gt;"",IF(MONTH(H220)-MONTH(INFO!B$10)&gt;0,YEAR(H220)-YEAR(INFO!B$10),IF(MONTH(H220)-MONTH(INFO!B$10)=0,IF(DAY(H220)-DAY(INFO!B$10)&lt;0,YEAR(H220)-YEAR(INFO!B$10)-1,YEAR(H220)-YEAR(INFO!B$10)),YEAR(H220)-YEAR(INFO!B$10)-1)),"")</f>
      </c>
      <c r="Y220" s="56"/>
      <c r="Z220" s="56">
        <f>IF(INFO!$B$11&lt;&gt;"",IF(INFO!$B$11&lt;&gt;0,IF(Y220&lt;&gt;"",IF(Y220&lt;&gt;0,Y220*100*100/(INFO!$B$11*INFO!$B$11),""),""),""),"")</f>
      </c>
      <c r="AA220" s="362"/>
    </row>
    <row r="221" spans="1:27" ht="13.5" thickBot="1">
      <c r="A221" s="162">
        <f>COUNTIF($M$2:M221,"W")+COUNTIF($M$2:M221,"T")+COUNTIF($M$2:M221,"C")+COUNTIF($M$2:M221,"P")</f>
        <v>0</v>
      </c>
      <c r="B221" s="186">
        <f>COUNTIF(M214:M221,"W")+COUNTIF(M214:M221,"T")+COUNTIF(M214:M221,"C")+COUNTIF(M214:M221,"P")</f>
        <v>0</v>
      </c>
      <c r="C221" s="186">
        <f>COUNTIF(M215:M221,"W")+COUNTIF(M215:M221,"T")+COUNTIF(M215:M221,"C")+COUNTIF(M215:M221,"P")</f>
        <v>0</v>
      </c>
      <c r="D221" s="186">
        <f t="shared" si="33"/>
        <v>31</v>
      </c>
      <c r="E221" s="186">
        <v>8</v>
      </c>
      <c r="F221" s="186">
        <v>8</v>
      </c>
      <c r="G221" s="186">
        <f t="shared" si="39"/>
        <v>2010</v>
      </c>
      <c r="H221" s="100">
        <f t="shared" si="37"/>
        <v>40398</v>
      </c>
      <c r="I221" s="101"/>
      <c r="J221" s="323"/>
      <c r="K221" s="68"/>
      <c r="L221" s="157">
        <f t="shared" si="38"/>
      </c>
      <c r="M221" s="65"/>
      <c r="N221" s="65" t="str">
        <f t="shared" si="34"/>
        <v>31</v>
      </c>
      <c r="O221" s="65" t="str">
        <f t="shared" si="35"/>
        <v>8</v>
      </c>
      <c r="P221" s="66">
        <f t="shared" si="40"/>
      </c>
      <c r="Q221" s="205">
        <f t="shared" si="32"/>
      </c>
      <c r="R221" s="69"/>
      <c r="S221" s="70"/>
      <c r="T221" s="70"/>
      <c r="U221" s="70"/>
      <c r="V221" s="70"/>
      <c r="W221" s="67">
        <f t="shared" si="36"/>
      </c>
      <c r="X221" s="70">
        <f>IF(INFO!B$10&lt;&gt;"",IF(MONTH(H221)-MONTH(INFO!B$10)&gt;0,YEAR(H221)-YEAR(INFO!B$10),IF(MONTH(H221)-MONTH(INFO!B$10)=0,IF(DAY(H221)-DAY(INFO!B$10)&lt;0,YEAR(H221)-YEAR(INFO!B$10)-1,YEAR(H221)-YEAR(INFO!B$10)),YEAR(H221)-YEAR(INFO!B$10)-1)),"")</f>
      </c>
      <c r="Y221" s="71"/>
      <c r="Z221" s="71">
        <f>IF(INFO!$B$11&lt;&gt;"",IF(INFO!$B$11&lt;&gt;0,IF(Y221&lt;&gt;"",IF(Y221&lt;&gt;0,Y221*100*100/(INFO!$B$11*INFO!$B$11),""),""),""),"")</f>
      </c>
      <c r="AA221" s="363"/>
    </row>
    <row r="222" spans="1:27" ht="12.75">
      <c r="A222" s="162">
        <f>COUNTIF($M$2:M222,"W")+COUNTIF($M$2:M222,"T")+COUNTIF($M$2:M222,"C")+COUNTIF($M$2:M222,"P")</f>
        <v>0</v>
      </c>
      <c r="B222" s="187">
        <f>COUNTIF(M214:M222,"W")+COUNTIF(M214:M222,"T")+COUNTIF(M214:M222,"C")+COUNTIF(M214:M222,"P")</f>
        <v>0</v>
      </c>
      <c r="C222" s="187">
        <f>COUNTIF(M222:M222,"W")+COUNTIF(M222:M222,"T")+COUNTIF(M222:M222,"C")+COUNTIF(M222:M222,"P")</f>
        <v>0</v>
      </c>
      <c r="D222" s="187">
        <f>D215+1</f>
        <v>32</v>
      </c>
      <c r="E222" s="187">
        <v>9</v>
      </c>
      <c r="F222" s="187">
        <v>8</v>
      </c>
      <c r="G222" s="187">
        <f t="shared" si="39"/>
        <v>2010</v>
      </c>
      <c r="H222" s="102">
        <f t="shared" si="37"/>
        <v>40399</v>
      </c>
      <c r="I222" s="103"/>
      <c r="J222" s="321"/>
      <c r="K222" s="40"/>
      <c r="L222" s="155">
        <f t="shared" si="38"/>
      </c>
      <c r="M222" s="355"/>
      <c r="N222" s="355" t="str">
        <f t="shared" si="34"/>
        <v>32</v>
      </c>
      <c r="O222" s="355" t="str">
        <f t="shared" si="35"/>
        <v>8</v>
      </c>
      <c r="P222" s="14">
        <f t="shared" si="40"/>
      </c>
      <c r="Q222" s="203">
        <f t="shared" si="32"/>
      </c>
      <c r="R222" s="41"/>
      <c r="S222" s="42"/>
      <c r="T222" s="42"/>
      <c r="U222" s="42"/>
      <c r="V222" s="42"/>
      <c r="W222" s="50">
        <f t="shared" si="36"/>
      </c>
      <c r="X222" s="42">
        <f>IF(INFO!B$10&lt;&gt;"",IF(MONTH(H222)-MONTH(INFO!B$10)&gt;0,YEAR(H222)-YEAR(INFO!B$10),IF(MONTH(H222)-MONTH(INFO!B$10)=0,IF(DAY(H222)-DAY(INFO!B$10)&lt;0,YEAR(H222)-YEAR(INFO!B$10)-1,YEAR(H222)-YEAR(INFO!B$10)),YEAR(H222)-YEAR(INFO!B$10)-1)),"")</f>
      </c>
      <c r="Y222" s="43"/>
      <c r="Z222" s="43">
        <f>IF(INFO!$B$11&lt;&gt;"",IF(INFO!$B$11&lt;&gt;0,IF(Y222&lt;&gt;"",IF(Y222&lt;&gt;0,Y222*100*100/(INFO!$B$11*INFO!$B$11),""),""),""),"")</f>
      </c>
      <c r="AA222" s="361"/>
    </row>
    <row r="223" spans="1:27" ht="12.75">
      <c r="A223" s="162">
        <f>COUNTIF($M$2:M223,"W")+COUNTIF($M$2:M223,"T")+COUNTIF($M$2:M223,"C")+COUNTIF($M$2:M223,"P")</f>
        <v>0</v>
      </c>
      <c r="B223" s="185">
        <f>COUNTIF(M214:M223,"W")+COUNTIF(M214:M223,"T")+COUNTIF(M214:M223,"C")+COUNTIF(M214:M223,"P")</f>
        <v>0</v>
      </c>
      <c r="C223" s="185">
        <f>COUNTIF(M222:M223,"W")+COUNTIF(M222:M223,"T")+COUNTIF(M222:M223,"C")+COUNTIF(M222:M223,"P")</f>
        <v>0</v>
      </c>
      <c r="D223" s="185">
        <f t="shared" si="33"/>
        <v>32</v>
      </c>
      <c r="E223" s="185">
        <v>10</v>
      </c>
      <c r="F223" s="185">
        <v>8</v>
      </c>
      <c r="G223" s="185">
        <f t="shared" si="39"/>
        <v>2010</v>
      </c>
      <c r="H223" s="27">
        <f t="shared" si="37"/>
        <v>40400</v>
      </c>
      <c r="I223" s="28"/>
      <c r="J223" s="320"/>
      <c r="K223" s="8"/>
      <c r="L223" s="155">
        <f t="shared" si="38"/>
      </c>
      <c r="M223" s="354"/>
      <c r="N223" s="354" t="str">
        <f t="shared" si="34"/>
        <v>32</v>
      </c>
      <c r="O223" s="354" t="str">
        <f t="shared" si="35"/>
        <v>8</v>
      </c>
      <c r="P223" s="14">
        <f t="shared" si="40"/>
      </c>
      <c r="Q223" s="202">
        <f t="shared" si="32"/>
      </c>
      <c r="R223" s="10"/>
      <c r="S223" s="18"/>
      <c r="T223" s="18"/>
      <c r="U223" s="18"/>
      <c r="V223" s="18"/>
      <c r="W223" s="233">
        <f t="shared" si="36"/>
      </c>
      <c r="X223" s="11">
        <f>IF(INFO!B$10&lt;&gt;"",IF(MONTH(H223)-MONTH(INFO!B$10)&gt;0,YEAR(H223)-YEAR(INFO!B$10),IF(MONTH(H223)-MONTH(INFO!B$10)=0,IF(DAY(H223)-DAY(INFO!B$10)&lt;0,YEAR(H223)-YEAR(INFO!B$10)-1,YEAR(H223)-YEAR(INFO!B$10)),YEAR(H223)-YEAR(INFO!B$10)-1)),"")</f>
      </c>
      <c r="Y223" s="12"/>
      <c r="Z223" s="12">
        <f>IF(INFO!$B$11&lt;&gt;"",IF(INFO!$B$11&lt;&gt;0,IF(Y223&lt;&gt;"",IF(Y223&lt;&gt;0,Y223*100*100/(INFO!$B$11*INFO!$B$11),""),""),""),"")</f>
      </c>
      <c r="AA223" s="360"/>
    </row>
    <row r="224" spans="1:27" ht="12.75">
      <c r="A224" s="162">
        <f>COUNTIF($M$2:M224,"W")+COUNTIF($M$2:M224,"T")+COUNTIF($M$2:M224,"C")+COUNTIF($M$2:M224,"P")</f>
        <v>0</v>
      </c>
      <c r="B224" s="185">
        <f>COUNTIF(M214:M224,"W")+COUNTIF(M214:M224,"T")+COUNTIF(M214:M224,"C")+COUNTIF(M214:M224,"P")</f>
        <v>0</v>
      </c>
      <c r="C224" s="185">
        <f>COUNTIF(M222:M224,"W")+COUNTIF(M222:M224,"T")+COUNTIF(M222:M224,"C")+COUNTIF(M222:M224,"P")</f>
        <v>0</v>
      </c>
      <c r="D224" s="185">
        <f t="shared" si="33"/>
        <v>32</v>
      </c>
      <c r="E224" s="185">
        <v>11</v>
      </c>
      <c r="F224" s="185">
        <v>8</v>
      </c>
      <c r="G224" s="185">
        <f t="shared" si="39"/>
        <v>2010</v>
      </c>
      <c r="H224" s="27">
        <f t="shared" si="37"/>
        <v>40401</v>
      </c>
      <c r="I224" s="28"/>
      <c r="J224" s="320"/>
      <c r="K224" s="8"/>
      <c r="L224" s="155">
        <f t="shared" si="38"/>
      </c>
      <c r="M224" s="354"/>
      <c r="N224" s="354" t="str">
        <f t="shared" si="34"/>
        <v>32</v>
      </c>
      <c r="O224" s="354" t="str">
        <f t="shared" si="35"/>
        <v>8</v>
      </c>
      <c r="P224" s="14">
        <f t="shared" si="40"/>
      </c>
      <c r="Q224" s="202">
        <f t="shared" si="32"/>
      </c>
      <c r="R224" s="10"/>
      <c r="S224" s="18"/>
      <c r="T224" s="18"/>
      <c r="U224" s="18"/>
      <c r="V224" s="18"/>
      <c r="W224" s="233">
        <f t="shared" si="36"/>
      </c>
      <c r="X224" s="11">
        <f>IF(INFO!B$10&lt;&gt;"",IF(MONTH(H224)-MONTH(INFO!B$10)&gt;0,YEAR(H224)-YEAR(INFO!B$10),IF(MONTH(H224)-MONTH(INFO!B$10)=0,IF(DAY(H224)-DAY(INFO!B$10)&lt;0,YEAR(H224)-YEAR(INFO!B$10)-1,YEAR(H224)-YEAR(INFO!B$10)),YEAR(H224)-YEAR(INFO!B$10)-1)),"")</f>
      </c>
      <c r="Y224" s="12"/>
      <c r="Z224" s="12">
        <f>IF(INFO!$B$11&lt;&gt;"",IF(INFO!$B$11&lt;&gt;0,IF(Y224&lt;&gt;"",IF(Y224&lt;&gt;0,Y224*100*100/(INFO!$B$11*INFO!$B$11),""),""),""),"")</f>
      </c>
      <c r="AA224" s="360"/>
    </row>
    <row r="225" spans="1:27" ht="12.75">
      <c r="A225" s="162">
        <f>COUNTIF($M$2:M225,"W")+COUNTIF($M$2:M225,"T")+COUNTIF($M$2:M225,"C")+COUNTIF($M$2:M225,"P")</f>
        <v>0</v>
      </c>
      <c r="B225" s="185">
        <f>COUNTIF(M214:M225,"W")+COUNTIF(M214:M225,"T")+COUNTIF(M214:M225,"C")+COUNTIF(M214:M225,"P")</f>
        <v>0</v>
      </c>
      <c r="C225" s="185">
        <f>COUNTIF(M222:M225,"W")+COUNTIF(M222:M225,"T")+COUNTIF(M222:M225,"C")+COUNTIF(M222:M225,"P")</f>
        <v>0</v>
      </c>
      <c r="D225" s="185">
        <f t="shared" si="33"/>
        <v>32</v>
      </c>
      <c r="E225" s="185">
        <v>12</v>
      </c>
      <c r="F225" s="185">
        <v>8</v>
      </c>
      <c r="G225" s="185">
        <f t="shared" si="39"/>
        <v>2010</v>
      </c>
      <c r="H225" s="27">
        <f t="shared" si="37"/>
        <v>40402</v>
      </c>
      <c r="I225" s="28"/>
      <c r="J225" s="320"/>
      <c r="K225" s="8"/>
      <c r="L225" s="155">
        <f t="shared" si="38"/>
      </c>
      <c r="M225" s="354"/>
      <c r="N225" s="354" t="str">
        <f t="shared" si="34"/>
        <v>32</v>
      </c>
      <c r="O225" s="354" t="str">
        <f t="shared" si="35"/>
        <v>8</v>
      </c>
      <c r="P225" s="14">
        <f t="shared" si="40"/>
      </c>
      <c r="Q225" s="202">
        <f t="shared" si="32"/>
      </c>
      <c r="R225" s="10"/>
      <c r="S225" s="11"/>
      <c r="T225" s="11"/>
      <c r="U225" s="11"/>
      <c r="V225" s="11"/>
      <c r="W225" s="9">
        <f t="shared" si="36"/>
      </c>
      <c r="X225" s="11">
        <f>IF(INFO!B$10&lt;&gt;"",IF(MONTH(H225)-MONTH(INFO!B$10)&gt;0,YEAR(H225)-YEAR(INFO!B$10),IF(MONTH(H225)-MONTH(INFO!B$10)=0,IF(DAY(H225)-DAY(INFO!B$10)&lt;0,YEAR(H225)-YEAR(INFO!B$10)-1,YEAR(H225)-YEAR(INFO!B$10)),YEAR(H225)-YEAR(INFO!B$10)-1)),"")</f>
      </c>
      <c r="Y225" s="12"/>
      <c r="Z225" s="12">
        <f>IF(INFO!$B$11&lt;&gt;"",IF(INFO!$B$11&lt;&gt;0,IF(Y225&lt;&gt;"",IF(Y225&lt;&gt;0,Y225*100*100/(INFO!$B$11*INFO!$B$11),""),""),""),"")</f>
      </c>
      <c r="AA225" s="360"/>
    </row>
    <row r="226" spans="1:27" ht="12.75">
      <c r="A226" s="162">
        <f>COUNTIF($M$2:M226,"W")+COUNTIF($M$2:M226,"T")+COUNTIF($M$2:M226,"C")+COUNTIF($M$2:M226,"P")</f>
        <v>0</v>
      </c>
      <c r="B226" s="185">
        <f>COUNTIF(M214:M226,"W")+COUNTIF(M214:M226,"T")+COUNTIF(M214:M226,"C")+COUNTIF(M214:M226,"P")</f>
        <v>0</v>
      </c>
      <c r="C226" s="185">
        <f>COUNTIF(M222:M226,"W")+COUNTIF(M222:M226,"T")+COUNTIF(M222:M226,"C")+COUNTIF(M222:M226,"P")</f>
        <v>0</v>
      </c>
      <c r="D226" s="185">
        <f t="shared" si="33"/>
        <v>32</v>
      </c>
      <c r="E226" s="185">
        <v>13</v>
      </c>
      <c r="F226" s="185">
        <v>8</v>
      </c>
      <c r="G226" s="185">
        <f t="shared" si="39"/>
        <v>2010</v>
      </c>
      <c r="H226" s="27">
        <f t="shared" si="37"/>
        <v>40403</v>
      </c>
      <c r="I226" s="28"/>
      <c r="J226" s="320"/>
      <c r="K226" s="8"/>
      <c r="L226" s="155">
        <f t="shared" si="38"/>
      </c>
      <c r="M226" s="354"/>
      <c r="N226" s="354" t="str">
        <f t="shared" si="34"/>
        <v>32</v>
      </c>
      <c r="O226" s="354" t="str">
        <f t="shared" si="35"/>
        <v>8</v>
      </c>
      <c r="P226" s="14">
        <f t="shared" si="40"/>
      </c>
      <c r="Q226" s="202">
        <f t="shared" si="32"/>
      </c>
      <c r="R226" s="10"/>
      <c r="S226" s="11"/>
      <c r="T226" s="11"/>
      <c r="U226" s="11"/>
      <c r="V226" s="11"/>
      <c r="W226" s="9">
        <f t="shared" si="36"/>
      </c>
      <c r="X226" s="11">
        <f>IF(INFO!B$10&lt;&gt;"",IF(MONTH(H226)-MONTH(INFO!B$10)&gt;0,YEAR(H226)-YEAR(INFO!B$10),IF(MONTH(H226)-MONTH(INFO!B$10)=0,IF(DAY(H226)-DAY(INFO!B$10)&lt;0,YEAR(H226)-YEAR(INFO!B$10)-1,YEAR(H226)-YEAR(INFO!B$10)),YEAR(H226)-YEAR(INFO!B$10)-1)),"")</f>
      </c>
      <c r="Y226" s="12"/>
      <c r="Z226" s="12">
        <f>IF(INFO!$B$11&lt;&gt;"",IF(INFO!$B$11&lt;&gt;0,IF(Y226&lt;&gt;"",IF(Y226&lt;&gt;0,Y226*100*100/(INFO!$B$11*INFO!$B$11),""),""),""),"")</f>
      </c>
      <c r="AA226" s="360"/>
    </row>
    <row r="227" spans="1:27" ht="12.75">
      <c r="A227" s="162">
        <f>COUNTIF($M$2:M227,"W")+COUNTIF($M$2:M227,"T")+COUNTIF($M$2:M227,"C")+COUNTIF($M$2:M227,"P")</f>
        <v>0</v>
      </c>
      <c r="B227" s="185">
        <f>COUNTIF(M214:M227,"W")+COUNTIF(M214:M227,"T")+COUNTIF(M214:M227,"C")+COUNTIF(M214:M227,"P")</f>
        <v>0</v>
      </c>
      <c r="C227" s="185">
        <f>COUNTIF(M222:M227,"W")+COUNTIF(M222:M227,"T")+COUNTIF(M222:M227,"C")+COUNTIF(M222:M227,"P")</f>
        <v>0</v>
      </c>
      <c r="D227" s="185">
        <f t="shared" si="33"/>
        <v>32</v>
      </c>
      <c r="E227" s="185">
        <v>14</v>
      </c>
      <c r="F227" s="185">
        <v>8</v>
      </c>
      <c r="G227" s="185">
        <f t="shared" si="39"/>
        <v>2010</v>
      </c>
      <c r="H227" s="27">
        <f t="shared" si="37"/>
        <v>40404</v>
      </c>
      <c r="I227" s="28"/>
      <c r="J227" s="322"/>
      <c r="K227" s="54"/>
      <c r="L227" s="156">
        <f t="shared" si="38"/>
      </c>
      <c r="M227" s="51"/>
      <c r="N227" s="51" t="str">
        <f t="shared" si="34"/>
        <v>32</v>
      </c>
      <c r="O227" s="51" t="str">
        <f t="shared" si="35"/>
        <v>8</v>
      </c>
      <c r="P227" s="64">
        <f t="shared" si="40"/>
      </c>
      <c r="Q227" s="204">
        <f t="shared" si="32"/>
      </c>
      <c r="R227" s="51"/>
      <c r="S227" s="55"/>
      <c r="T227" s="55"/>
      <c r="U227" s="55"/>
      <c r="V227" s="55"/>
      <c r="W227" s="53">
        <f t="shared" si="36"/>
      </c>
      <c r="X227" s="55">
        <f>IF(INFO!B$10&lt;&gt;"",IF(MONTH(H227)-MONTH(INFO!B$10)&gt;0,YEAR(H227)-YEAR(INFO!B$10),IF(MONTH(H227)-MONTH(INFO!B$10)=0,IF(DAY(H227)-DAY(INFO!B$10)&lt;0,YEAR(H227)-YEAR(INFO!B$10)-1,YEAR(H227)-YEAR(INFO!B$10)),YEAR(H227)-YEAR(INFO!B$10)-1)),"")</f>
      </c>
      <c r="Y227" s="56"/>
      <c r="Z227" s="56">
        <f>IF(INFO!$B$11&lt;&gt;"",IF(INFO!$B$11&lt;&gt;0,IF(Y227&lt;&gt;"",IF(Y227&lt;&gt;0,Y227*100*100/(INFO!$B$11*INFO!$B$11),""),""),""),"")</f>
      </c>
      <c r="AA227" s="362"/>
    </row>
    <row r="228" spans="1:27" ht="13.5" thickBot="1">
      <c r="A228" s="162">
        <f>COUNTIF($M$2:M228,"W")+COUNTIF($M$2:M228,"T")+COUNTIF($M$2:M228,"C")+COUNTIF($M$2:M228,"P")</f>
        <v>0</v>
      </c>
      <c r="B228" s="186">
        <f>COUNTIF(M214:M228,"W")+COUNTIF(M214:M228,"T")+COUNTIF(M214:M228,"C")+COUNTIF(M214:M228,"P")</f>
        <v>0</v>
      </c>
      <c r="C228" s="186">
        <f>COUNTIF(M222:M228,"W")+COUNTIF(M222:M228,"T")+COUNTIF(M222:M228,"C")+COUNTIF(M222:M228,"P")</f>
        <v>0</v>
      </c>
      <c r="D228" s="186">
        <f t="shared" si="33"/>
        <v>32</v>
      </c>
      <c r="E228" s="186">
        <v>15</v>
      </c>
      <c r="F228" s="186">
        <v>8</v>
      </c>
      <c r="G228" s="186">
        <f t="shared" si="39"/>
        <v>2010</v>
      </c>
      <c r="H228" s="100">
        <f t="shared" si="37"/>
        <v>40405</v>
      </c>
      <c r="I228" s="101"/>
      <c r="J228" s="323"/>
      <c r="K228" s="68"/>
      <c r="L228" s="157">
        <f t="shared" si="38"/>
      </c>
      <c r="M228" s="69"/>
      <c r="N228" s="69" t="str">
        <f t="shared" si="34"/>
        <v>32</v>
      </c>
      <c r="O228" s="69" t="str">
        <f t="shared" si="35"/>
        <v>8</v>
      </c>
      <c r="P228" s="66">
        <f t="shared" si="40"/>
      </c>
      <c r="Q228" s="205">
        <f t="shared" si="32"/>
      </c>
      <c r="R228" s="69"/>
      <c r="S228" s="70"/>
      <c r="T228" s="70"/>
      <c r="U228" s="70"/>
      <c r="V228" s="70"/>
      <c r="W228" s="67">
        <f t="shared" si="36"/>
      </c>
      <c r="X228" s="70">
        <f>IF(INFO!B$10&lt;&gt;"",IF(MONTH(H228)-MONTH(INFO!B$10)&gt;0,YEAR(H228)-YEAR(INFO!B$10),IF(MONTH(H228)-MONTH(INFO!B$10)=0,IF(DAY(H228)-DAY(INFO!B$10)&lt;0,YEAR(H228)-YEAR(INFO!B$10)-1,YEAR(H228)-YEAR(INFO!B$10)),YEAR(H228)-YEAR(INFO!B$10)-1)),"")</f>
      </c>
      <c r="Y228" s="71"/>
      <c r="Z228" s="71">
        <f>IF(INFO!$B$11&lt;&gt;"",IF(INFO!$B$11&lt;&gt;0,IF(Y228&lt;&gt;"",IF(Y228&lt;&gt;0,Y228*100*100/(INFO!$B$11*INFO!$B$11),""),""),""),"")</f>
      </c>
      <c r="AA228" s="363"/>
    </row>
    <row r="229" spans="1:27" ht="12.75">
      <c r="A229" s="162">
        <f>COUNTIF($M$2:M229,"W")+COUNTIF($M$2:M229,"T")+COUNTIF($M$2:M229,"C")+COUNTIF($M$2:M229,"P")</f>
        <v>0</v>
      </c>
      <c r="B229" s="187">
        <f>COUNTIF(M214:M229,"W")+COUNTIF(M214:M229,"T")+COUNTIF(M214:M229,"C")+COUNTIF(M214:M229,"P")</f>
        <v>0</v>
      </c>
      <c r="C229" s="187">
        <f>COUNTIF(M229:M229,"W")+COUNTIF(M229:M229,"T")+COUNTIF(M229:M229,"C")+COUNTIF(M229:M229,"P")</f>
        <v>0</v>
      </c>
      <c r="D229" s="187">
        <f>D222+1</f>
        <v>33</v>
      </c>
      <c r="E229" s="187">
        <v>16</v>
      </c>
      <c r="F229" s="187">
        <v>8</v>
      </c>
      <c r="G229" s="187">
        <f t="shared" si="39"/>
        <v>2010</v>
      </c>
      <c r="H229" s="102">
        <f t="shared" si="37"/>
        <v>40406</v>
      </c>
      <c r="I229" s="103"/>
      <c r="J229" s="321"/>
      <c r="K229" s="40"/>
      <c r="L229" s="155">
        <f t="shared" si="38"/>
      </c>
      <c r="M229" s="355"/>
      <c r="N229" s="355" t="str">
        <f t="shared" si="34"/>
        <v>33</v>
      </c>
      <c r="O229" s="355" t="str">
        <f t="shared" si="35"/>
        <v>8</v>
      </c>
      <c r="P229" s="14">
        <f t="shared" si="40"/>
      </c>
      <c r="Q229" s="203">
        <f t="shared" si="32"/>
      </c>
      <c r="R229" s="41"/>
      <c r="S229" s="50"/>
      <c r="T229" s="50"/>
      <c r="U229" s="50"/>
      <c r="V229" s="50"/>
      <c r="W229" s="50">
        <f t="shared" si="36"/>
      </c>
      <c r="X229" s="42">
        <f>IF(INFO!B$10&lt;&gt;"",IF(MONTH(H229)-MONTH(INFO!B$10)&gt;0,YEAR(H229)-YEAR(INFO!B$10),IF(MONTH(H229)-MONTH(INFO!B$10)=0,IF(DAY(H229)-DAY(INFO!B$10)&lt;0,YEAR(H229)-YEAR(INFO!B$10)-1,YEAR(H229)-YEAR(INFO!B$10)),YEAR(H229)-YEAR(INFO!B$10)-1)),"")</f>
      </c>
      <c r="Y229" s="43"/>
      <c r="Z229" s="43">
        <f>IF(INFO!$B$11&lt;&gt;"",IF(INFO!$B$11&lt;&gt;0,IF(Y229&lt;&gt;"",IF(Y229&lt;&gt;0,Y229*100*100/(INFO!$B$11*INFO!$B$11),""),""),""),"")</f>
      </c>
      <c r="AA229" s="361"/>
    </row>
    <row r="230" spans="1:27" ht="12.75">
      <c r="A230" s="162">
        <f>COUNTIF($M$2:M230,"W")+COUNTIF($M$2:M230,"T")+COUNTIF($M$2:M230,"C")+COUNTIF($M$2:M230,"P")</f>
        <v>0</v>
      </c>
      <c r="B230" s="185">
        <f>COUNTIF(M214:M230,"W")+COUNTIF(M214:M230,"T")+COUNTIF(M214:M230,"C")+COUNTIF(M214:M230,"P")</f>
        <v>0</v>
      </c>
      <c r="C230" s="185">
        <f>COUNTIF(M229:M230,"W")+COUNTIF(M229:M230,"T")+COUNTIF(M229:M230,"C")+COUNTIF(M229:M230,"P")</f>
        <v>0</v>
      </c>
      <c r="D230" s="185">
        <f t="shared" si="33"/>
        <v>33</v>
      </c>
      <c r="E230" s="185">
        <v>17</v>
      </c>
      <c r="F230" s="185">
        <v>8</v>
      </c>
      <c r="G230" s="185">
        <f t="shared" si="39"/>
        <v>2010</v>
      </c>
      <c r="H230" s="27">
        <f t="shared" si="37"/>
        <v>40407</v>
      </c>
      <c r="I230" s="28"/>
      <c r="J230" s="320"/>
      <c r="K230" s="8"/>
      <c r="L230" s="155">
        <f t="shared" si="38"/>
      </c>
      <c r="M230" s="354"/>
      <c r="N230" s="354" t="str">
        <f t="shared" si="34"/>
        <v>33</v>
      </c>
      <c r="O230" s="354" t="str">
        <f t="shared" si="35"/>
        <v>8</v>
      </c>
      <c r="P230" s="14">
        <f t="shared" si="40"/>
      </c>
      <c r="Q230" s="202">
        <f t="shared" si="32"/>
      </c>
      <c r="R230" s="10"/>
      <c r="S230" s="11"/>
      <c r="T230" s="11"/>
      <c r="U230" s="11"/>
      <c r="V230" s="11"/>
      <c r="W230" s="9">
        <f t="shared" si="36"/>
      </c>
      <c r="X230" s="11">
        <f>IF(INFO!B$10&lt;&gt;"",IF(MONTH(H230)-MONTH(INFO!B$10)&gt;0,YEAR(H230)-YEAR(INFO!B$10),IF(MONTH(H230)-MONTH(INFO!B$10)=0,IF(DAY(H230)-DAY(INFO!B$10)&lt;0,YEAR(H230)-YEAR(INFO!B$10)-1,YEAR(H230)-YEAR(INFO!B$10)),YEAR(H230)-YEAR(INFO!B$10)-1)),"")</f>
      </c>
      <c r="Y230" s="12"/>
      <c r="Z230" s="12">
        <f>IF(INFO!$B$11&lt;&gt;"",IF(INFO!$B$11&lt;&gt;0,IF(Y230&lt;&gt;"",IF(Y230&lt;&gt;0,Y230*100*100/(INFO!$B$11*INFO!$B$11),""),""),""),"")</f>
      </c>
      <c r="AA230" s="360"/>
    </row>
    <row r="231" spans="1:27" ht="12.75">
      <c r="A231" s="162">
        <f>COUNTIF($M$2:M231,"W")+COUNTIF($M$2:M231,"T")+COUNTIF($M$2:M231,"C")+COUNTIF($M$2:M231,"P")</f>
        <v>0</v>
      </c>
      <c r="B231" s="185">
        <f>COUNTIF(M214:M231,"W")+COUNTIF(M214:M231,"T")+COUNTIF(M214:M231,"C")+COUNTIF(M214:M231,"P")</f>
        <v>0</v>
      </c>
      <c r="C231" s="185">
        <f>COUNTIF(M229:M231,"W")+COUNTIF(M229:M231,"T")+COUNTIF(M229:M231,"C")+COUNTIF(M229:M231,"P")</f>
        <v>0</v>
      </c>
      <c r="D231" s="185">
        <f t="shared" si="33"/>
        <v>33</v>
      </c>
      <c r="E231" s="185">
        <v>18</v>
      </c>
      <c r="F231" s="185">
        <v>8</v>
      </c>
      <c r="G231" s="185">
        <f t="shared" si="39"/>
        <v>2010</v>
      </c>
      <c r="H231" s="27">
        <f t="shared" si="37"/>
        <v>40408</v>
      </c>
      <c r="I231" s="28"/>
      <c r="J231" s="320"/>
      <c r="K231" s="8"/>
      <c r="L231" s="155">
        <f t="shared" si="38"/>
      </c>
      <c r="M231" s="354"/>
      <c r="N231" s="354" t="str">
        <f t="shared" si="34"/>
        <v>33</v>
      </c>
      <c r="O231" s="354" t="str">
        <f t="shared" si="35"/>
        <v>8</v>
      </c>
      <c r="P231" s="14">
        <f t="shared" si="40"/>
      </c>
      <c r="Q231" s="202">
        <f t="shared" si="32"/>
      </c>
      <c r="R231" s="10"/>
      <c r="S231" s="11"/>
      <c r="T231" s="11"/>
      <c r="U231" s="11"/>
      <c r="V231" s="11"/>
      <c r="W231" s="9">
        <f t="shared" si="36"/>
      </c>
      <c r="X231" s="11">
        <f>IF(INFO!B$10&lt;&gt;"",IF(MONTH(H231)-MONTH(INFO!B$10)&gt;0,YEAR(H231)-YEAR(INFO!B$10),IF(MONTH(H231)-MONTH(INFO!B$10)=0,IF(DAY(H231)-DAY(INFO!B$10)&lt;0,YEAR(H231)-YEAR(INFO!B$10)-1,YEAR(H231)-YEAR(INFO!B$10)),YEAR(H231)-YEAR(INFO!B$10)-1)),"")</f>
      </c>
      <c r="Y231" s="12"/>
      <c r="Z231" s="12">
        <f>IF(INFO!$B$11&lt;&gt;"",IF(INFO!$B$11&lt;&gt;0,IF(Y231&lt;&gt;"",IF(Y231&lt;&gt;0,Y231*100*100/(INFO!$B$11*INFO!$B$11),""),""),""),"")</f>
      </c>
      <c r="AA231" s="360"/>
    </row>
    <row r="232" spans="1:27" ht="12.75">
      <c r="A232" s="162">
        <f>COUNTIF($M$2:M232,"W")+COUNTIF($M$2:M232,"T")+COUNTIF($M$2:M232,"C")+COUNTIF($M$2:M232,"P")</f>
        <v>0</v>
      </c>
      <c r="B232" s="185">
        <f>COUNTIF(M214:M232,"W")+COUNTIF(M214:M232,"T")+COUNTIF(M214:M232,"C")+COUNTIF(M214:M232,"P")</f>
        <v>0</v>
      </c>
      <c r="C232" s="185">
        <f>COUNTIF(M229:M232,"W")+COUNTIF(M229:M232,"T")+COUNTIF(M229:M232,"C")+COUNTIF(M229:M232,"P")</f>
        <v>0</v>
      </c>
      <c r="D232" s="185">
        <f t="shared" si="33"/>
        <v>33</v>
      </c>
      <c r="E232" s="185">
        <v>19</v>
      </c>
      <c r="F232" s="185">
        <v>8</v>
      </c>
      <c r="G232" s="185">
        <f t="shared" si="39"/>
        <v>2010</v>
      </c>
      <c r="H232" s="27">
        <f t="shared" si="37"/>
        <v>40409</v>
      </c>
      <c r="I232" s="28"/>
      <c r="J232" s="320"/>
      <c r="K232" s="8"/>
      <c r="L232" s="155">
        <f t="shared" si="38"/>
      </c>
      <c r="M232" s="354"/>
      <c r="N232" s="354" t="str">
        <f t="shared" si="34"/>
        <v>33</v>
      </c>
      <c r="O232" s="354" t="str">
        <f t="shared" si="35"/>
        <v>8</v>
      </c>
      <c r="P232" s="14">
        <f t="shared" si="40"/>
      </c>
      <c r="Q232" s="202">
        <f t="shared" si="32"/>
      </c>
      <c r="R232" s="10"/>
      <c r="S232" s="11"/>
      <c r="T232" s="11"/>
      <c r="U232" s="11"/>
      <c r="V232" s="11"/>
      <c r="W232" s="9">
        <f t="shared" si="36"/>
      </c>
      <c r="X232" s="11">
        <f>IF(INFO!B$10&lt;&gt;"",IF(MONTH(H232)-MONTH(INFO!B$10)&gt;0,YEAR(H232)-YEAR(INFO!B$10),IF(MONTH(H232)-MONTH(INFO!B$10)=0,IF(DAY(H232)-DAY(INFO!B$10)&lt;0,YEAR(H232)-YEAR(INFO!B$10)-1,YEAR(H232)-YEAR(INFO!B$10)),YEAR(H232)-YEAR(INFO!B$10)-1)),"")</f>
      </c>
      <c r="Y232" s="12"/>
      <c r="Z232" s="12">
        <f>IF(INFO!$B$11&lt;&gt;"",IF(INFO!$B$11&lt;&gt;0,IF(Y232&lt;&gt;"",IF(Y232&lt;&gt;0,Y232*100*100/(INFO!$B$11*INFO!$B$11),""),""),""),"")</f>
      </c>
      <c r="AA232" s="350"/>
    </row>
    <row r="233" spans="1:27" ht="12.75">
      <c r="A233" s="162">
        <f>COUNTIF($M$2:M233,"W")+COUNTIF($M$2:M233,"T")+COUNTIF($M$2:M233,"C")+COUNTIF($M$2:M233,"P")</f>
        <v>0</v>
      </c>
      <c r="B233" s="185">
        <f>COUNTIF(M214:M233,"W")+COUNTIF(M214:M233,"T")+COUNTIF(M214:M233,"C")+COUNTIF(M214:M233,"P")</f>
        <v>0</v>
      </c>
      <c r="C233" s="185">
        <f>COUNTIF(M229:M233,"W")+COUNTIF(M229:M233,"T")+COUNTIF(M229:M233,"C")+COUNTIF(M229:M233,"P")</f>
        <v>0</v>
      </c>
      <c r="D233" s="185">
        <f t="shared" si="33"/>
        <v>33</v>
      </c>
      <c r="E233" s="185">
        <v>20</v>
      </c>
      <c r="F233" s="185">
        <v>8</v>
      </c>
      <c r="G233" s="185">
        <f t="shared" si="39"/>
        <v>2010</v>
      </c>
      <c r="H233" s="27">
        <f t="shared" si="37"/>
        <v>40410</v>
      </c>
      <c r="I233" s="28"/>
      <c r="J233" s="320"/>
      <c r="K233" s="8"/>
      <c r="L233" s="155">
        <f t="shared" si="38"/>
      </c>
      <c r="M233" s="354"/>
      <c r="N233" s="354" t="str">
        <f t="shared" si="34"/>
        <v>33</v>
      </c>
      <c r="O233" s="354" t="str">
        <f t="shared" si="35"/>
        <v>8</v>
      </c>
      <c r="P233" s="14">
        <f t="shared" si="40"/>
      </c>
      <c r="Q233" s="202">
        <f t="shared" si="32"/>
      </c>
      <c r="R233" s="10"/>
      <c r="S233" s="11"/>
      <c r="T233" s="11"/>
      <c r="U233" s="11"/>
      <c r="V233" s="11"/>
      <c r="W233" s="9">
        <f t="shared" si="36"/>
      </c>
      <c r="X233" s="11">
        <f>IF(INFO!B$10&lt;&gt;"",IF(MONTH(H233)-MONTH(INFO!B$10)&gt;0,YEAR(H233)-YEAR(INFO!B$10),IF(MONTH(H233)-MONTH(INFO!B$10)=0,IF(DAY(H233)-DAY(INFO!B$10)&lt;0,YEAR(H233)-YEAR(INFO!B$10)-1,YEAR(H233)-YEAR(INFO!B$10)),YEAR(H233)-YEAR(INFO!B$10)-1)),"")</f>
      </c>
      <c r="Y233" s="12"/>
      <c r="Z233" s="12">
        <f>IF(INFO!$B$11&lt;&gt;"",IF(INFO!$B$11&lt;&gt;0,IF(Y233&lt;&gt;"",IF(Y233&lt;&gt;0,Y233*100*100/(INFO!$B$11*INFO!$B$11),""),""),""),"")</f>
      </c>
      <c r="AA233" s="360"/>
    </row>
    <row r="234" spans="1:27" ht="12.75">
      <c r="A234" s="162">
        <f>COUNTIF($M$2:M234,"W")+COUNTIF($M$2:M234,"T")+COUNTIF($M$2:M234,"C")+COUNTIF($M$2:M234,"P")</f>
        <v>0</v>
      </c>
      <c r="B234" s="185">
        <f>COUNTIF(M214:M234,"W")+COUNTIF(M214:M234,"T")+COUNTIF(M214:M234,"C")+COUNTIF(M214:M234,"P")</f>
        <v>0</v>
      </c>
      <c r="C234" s="185">
        <f>COUNTIF(M229:M234,"W")+COUNTIF(M229:M234,"T")+COUNTIF(M229:M234,"C")+COUNTIF(M229:M234,"P")</f>
        <v>0</v>
      </c>
      <c r="D234" s="185">
        <f t="shared" si="33"/>
        <v>33</v>
      </c>
      <c r="E234" s="185">
        <v>21</v>
      </c>
      <c r="F234" s="185">
        <v>8</v>
      </c>
      <c r="G234" s="185">
        <f t="shared" si="39"/>
        <v>2010</v>
      </c>
      <c r="H234" s="27">
        <f t="shared" si="37"/>
        <v>40411</v>
      </c>
      <c r="I234" s="28"/>
      <c r="J234" s="322"/>
      <c r="K234" s="54"/>
      <c r="L234" s="156">
        <f t="shared" si="38"/>
      </c>
      <c r="M234" s="51"/>
      <c r="N234" s="51" t="str">
        <f t="shared" si="34"/>
        <v>33</v>
      </c>
      <c r="O234" s="51" t="str">
        <f t="shared" si="35"/>
        <v>8</v>
      </c>
      <c r="P234" s="64">
        <f t="shared" si="40"/>
      </c>
      <c r="Q234" s="204">
        <f t="shared" si="32"/>
      </c>
      <c r="R234" s="51"/>
      <c r="S234" s="55"/>
      <c r="T234" s="55"/>
      <c r="U234" s="55"/>
      <c r="V234" s="55"/>
      <c r="W234" s="53">
        <f t="shared" si="36"/>
      </c>
      <c r="X234" s="55">
        <f>IF(INFO!B$10&lt;&gt;"",IF(MONTH(H234)-MONTH(INFO!B$10)&gt;0,YEAR(H234)-YEAR(INFO!B$10),IF(MONTH(H234)-MONTH(INFO!B$10)=0,IF(DAY(H234)-DAY(INFO!B$10)&lt;0,YEAR(H234)-YEAR(INFO!B$10)-1,YEAR(H234)-YEAR(INFO!B$10)),YEAR(H234)-YEAR(INFO!B$10)-1)),"")</f>
      </c>
      <c r="Y234" s="56"/>
      <c r="Z234" s="56">
        <f>IF(INFO!$B$11&lt;&gt;"",IF(INFO!$B$11&lt;&gt;0,IF(Y234&lt;&gt;"",IF(Y234&lt;&gt;0,Y234*100*100/(INFO!$B$11*INFO!$B$11),""),""),""),"")</f>
      </c>
      <c r="AA234" s="362"/>
    </row>
    <row r="235" spans="1:27" ht="13.5" thickBot="1">
      <c r="A235" s="162">
        <f>COUNTIF($M$2:M235,"W")+COUNTIF($M$2:M235,"T")+COUNTIF($M$2:M235,"C")+COUNTIF($M$2:M235,"P")</f>
        <v>0</v>
      </c>
      <c r="B235" s="186">
        <f>COUNTIF(M214:M235,"W")+COUNTIF(M214:M235,"T")+COUNTIF(M214:M235,"C")+COUNTIF(M214:M235,"P")</f>
        <v>0</v>
      </c>
      <c r="C235" s="186">
        <f>COUNTIF(M229:M235,"W")+COUNTIF(M229:M235,"T")+COUNTIF(M229:M235,"C")+COUNTIF(M229:M235,"P")</f>
        <v>0</v>
      </c>
      <c r="D235" s="186">
        <f t="shared" si="33"/>
        <v>33</v>
      </c>
      <c r="E235" s="186">
        <v>22</v>
      </c>
      <c r="F235" s="186">
        <v>8</v>
      </c>
      <c r="G235" s="186">
        <f t="shared" si="39"/>
        <v>2010</v>
      </c>
      <c r="H235" s="100">
        <f t="shared" si="37"/>
        <v>40412</v>
      </c>
      <c r="I235" s="101"/>
      <c r="J235" s="323"/>
      <c r="K235" s="68"/>
      <c r="L235" s="157">
        <f t="shared" si="38"/>
      </c>
      <c r="M235" s="69"/>
      <c r="N235" s="69" t="str">
        <f t="shared" si="34"/>
        <v>33</v>
      </c>
      <c r="O235" s="69" t="str">
        <f t="shared" si="35"/>
        <v>8</v>
      </c>
      <c r="P235" s="66">
        <f t="shared" si="40"/>
      </c>
      <c r="Q235" s="205">
        <f t="shared" si="32"/>
      </c>
      <c r="R235" s="69"/>
      <c r="S235" s="70"/>
      <c r="T235" s="70"/>
      <c r="U235" s="70"/>
      <c r="V235" s="70"/>
      <c r="W235" s="67">
        <f t="shared" si="36"/>
      </c>
      <c r="X235" s="70">
        <f>IF(INFO!B$10&lt;&gt;"",IF(MONTH(H235)-MONTH(INFO!B$10)&gt;0,YEAR(H235)-YEAR(INFO!B$10),IF(MONTH(H235)-MONTH(INFO!B$10)=0,IF(DAY(H235)-DAY(INFO!B$10)&lt;0,YEAR(H235)-YEAR(INFO!B$10)-1,YEAR(H235)-YEAR(INFO!B$10)),YEAR(H235)-YEAR(INFO!B$10)-1)),"")</f>
      </c>
      <c r="Y235" s="71"/>
      <c r="Z235" s="71">
        <f>IF(INFO!$B$11&lt;&gt;"",IF(INFO!$B$11&lt;&gt;0,IF(Y235&lt;&gt;"",IF(Y235&lt;&gt;0,Y235*100*100/(INFO!$B$11*INFO!$B$11),""),""),""),"")</f>
      </c>
      <c r="AA235" s="363"/>
    </row>
    <row r="236" spans="1:27" ht="12.75">
      <c r="A236" s="162">
        <f>COUNTIF($M$2:M236,"W")+COUNTIF($M$2:M236,"T")+COUNTIF($M$2:M236,"C")+COUNTIF($M$2:M236,"P")</f>
        <v>0</v>
      </c>
      <c r="B236" s="187">
        <f>COUNTIF(M214:M236,"W")+COUNTIF(M214:M236,"T")+COUNTIF(M214:M236,"C")+COUNTIF(M214:M236,"P")</f>
        <v>0</v>
      </c>
      <c r="C236" s="187">
        <f>COUNTIF(M236:M236,"W")+COUNTIF(M236:M236,"T")+COUNTIF(M236:M236,"C")+COUNTIF(M236:M236,"P")</f>
        <v>0</v>
      </c>
      <c r="D236" s="187">
        <f>D229+1</f>
        <v>34</v>
      </c>
      <c r="E236" s="187">
        <v>23</v>
      </c>
      <c r="F236" s="187">
        <v>8</v>
      </c>
      <c r="G236" s="187">
        <f t="shared" si="39"/>
        <v>2010</v>
      </c>
      <c r="H236" s="102">
        <f t="shared" si="37"/>
        <v>40413</v>
      </c>
      <c r="I236" s="103"/>
      <c r="J236" s="321"/>
      <c r="K236" s="40"/>
      <c r="L236" s="155">
        <f t="shared" si="38"/>
      </c>
      <c r="M236" s="355"/>
      <c r="N236" s="355" t="str">
        <f t="shared" si="34"/>
        <v>34</v>
      </c>
      <c r="O236" s="355" t="str">
        <f t="shared" si="35"/>
        <v>8</v>
      </c>
      <c r="P236" s="14">
        <f t="shared" si="40"/>
      </c>
      <c r="Q236" s="203">
        <f t="shared" si="32"/>
      </c>
      <c r="R236" s="41"/>
      <c r="S236" s="50"/>
      <c r="T236" s="50"/>
      <c r="U236" s="50"/>
      <c r="V236" s="50"/>
      <c r="W236" s="50">
        <f t="shared" si="36"/>
      </c>
      <c r="X236" s="42">
        <f>IF(INFO!B$10&lt;&gt;"",IF(MONTH(H236)-MONTH(INFO!B$10)&gt;0,YEAR(H236)-YEAR(INFO!B$10),IF(MONTH(H236)-MONTH(INFO!B$10)=0,IF(DAY(H236)-DAY(INFO!B$10)&lt;0,YEAR(H236)-YEAR(INFO!B$10)-1,YEAR(H236)-YEAR(INFO!B$10)),YEAR(H236)-YEAR(INFO!B$10)-1)),"")</f>
      </c>
      <c r="Y236" s="43"/>
      <c r="Z236" s="43">
        <f>IF(INFO!$B$11&lt;&gt;"",IF(INFO!$B$11&lt;&gt;0,IF(Y236&lt;&gt;"",IF(Y236&lt;&gt;0,Y236*100*100/(INFO!$B$11*INFO!$B$11),""),""),""),"")</f>
      </c>
      <c r="AA236" s="361"/>
    </row>
    <row r="237" spans="1:27" ht="12.75">
      <c r="A237" s="162">
        <f>COUNTIF($M$2:M237,"W")+COUNTIF($M$2:M237,"T")+COUNTIF($M$2:M237,"C")+COUNTIF($M$2:M237,"P")</f>
        <v>0</v>
      </c>
      <c r="B237" s="185">
        <f>COUNTIF(M214:M237,"W")+COUNTIF(M214:M237,"T")+COUNTIF(M214:M237,"C")+COUNTIF(M214:M237,"P")</f>
        <v>0</v>
      </c>
      <c r="C237" s="185">
        <f>COUNTIF(M236:M237,"W")+COUNTIF(M236:M237,"T")+COUNTIF(M236:M237,"C")+COUNTIF(M236:M237,"P")</f>
        <v>0</v>
      </c>
      <c r="D237" s="185">
        <f t="shared" si="33"/>
        <v>34</v>
      </c>
      <c r="E237" s="185">
        <v>24</v>
      </c>
      <c r="F237" s="185">
        <v>8</v>
      </c>
      <c r="G237" s="185">
        <f t="shared" si="39"/>
        <v>2010</v>
      </c>
      <c r="H237" s="27">
        <f t="shared" si="37"/>
        <v>40414</v>
      </c>
      <c r="I237" s="28"/>
      <c r="J237" s="320"/>
      <c r="K237" s="8"/>
      <c r="L237" s="155">
        <f t="shared" si="38"/>
      </c>
      <c r="M237" s="354"/>
      <c r="N237" s="354" t="str">
        <f t="shared" si="34"/>
        <v>34</v>
      </c>
      <c r="O237" s="354" t="str">
        <f t="shared" si="35"/>
        <v>8</v>
      </c>
      <c r="P237" s="14">
        <f t="shared" si="40"/>
      </c>
      <c r="Q237" s="202">
        <f t="shared" si="32"/>
      </c>
      <c r="R237" s="10"/>
      <c r="S237" s="11"/>
      <c r="T237" s="11"/>
      <c r="U237" s="11"/>
      <c r="V237" s="11"/>
      <c r="W237" s="9">
        <f t="shared" si="36"/>
      </c>
      <c r="X237" s="11">
        <f>IF(INFO!B$10&lt;&gt;"",IF(MONTH(H237)-MONTH(INFO!B$10)&gt;0,YEAR(H237)-YEAR(INFO!B$10),IF(MONTH(H237)-MONTH(INFO!B$10)=0,IF(DAY(H237)-DAY(INFO!B$10)&lt;0,YEAR(H237)-YEAR(INFO!B$10)-1,YEAR(H237)-YEAR(INFO!B$10)),YEAR(H237)-YEAR(INFO!B$10)-1)),"")</f>
      </c>
      <c r="Y237" s="12"/>
      <c r="Z237" s="12">
        <f>IF(INFO!$B$11&lt;&gt;"",IF(INFO!$B$11&lt;&gt;0,IF(Y237&lt;&gt;"",IF(Y237&lt;&gt;0,Y237*100*100/(INFO!$B$11*INFO!$B$11),""),""),""),"")</f>
      </c>
      <c r="AA237" s="360"/>
    </row>
    <row r="238" spans="1:27" ht="12.75">
      <c r="A238" s="162">
        <f>COUNTIF($M$2:M238,"W")+COUNTIF($M$2:M238,"T")+COUNTIF($M$2:M238,"C")+COUNTIF($M$2:M238,"P")</f>
        <v>0</v>
      </c>
      <c r="B238" s="185">
        <f>COUNTIF(M214:M238,"W")+COUNTIF(M214:M238,"T")+COUNTIF(M214:M238,"C")+COUNTIF(M214:M238,"P")</f>
        <v>0</v>
      </c>
      <c r="C238" s="185">
        <f>COUNTIF(M236:M238,"W")+COUNTIF(M236:M238,"T")+COUNTIF(M236:M238,"C")+COUNTIF(M236:M238,"P")</f>
        <v>0</v>
      </c>
      <c r="D238" s="185">
        <f t="shared" si="33"/>
        <v>34</v>
      </c>
      <c r="E238" s="185">
        <v>25</v>
      </c>
      <c r="F238" s="185">
        <v>8</v>
      </c>
      <c r="G238" s="185">
        <f t="shared" si="39"/>
        <v>2010</v>
      </c>
      <c r="H238" s="27">
        <f t="shared" si="37"/>
        <v>40415</v>
      </c>
      <c r="I238" s="28"/>
      <c r="J238" s="320"/>
      <c r="K238" s="8"/>
      <c r="L238" s="155">
        <f t="shared" si="38"/>
      </c>
      <c r="M238" s="354"/>
      <c r="N238" s="354" t="str">
        <f t="shared" si="34"/>
        <v>34</v>
      </c>
      <c r="O238" s="354" t="str">
        <f t="shared" si="35"/>
        <v>8</v>
      </c>
      <c r="P238" s="14">
        <f t="shared" si="40"/>
      </c>
      <c r="Q238" s="202">
        <f t="shared" si="32"/>
      </c>
      <c r="R238" s="10"/>
      <c r="S238" s="11"/>
      <c r="T238" s="11"/>
      <c r="U238" s="11"/>
      <c r="V238" s="11"/>
      <c r="W238" s="9">
        <f t="shared" si="36"/>
      </c>
      <c r="X238" s="11">
        <f>IF(INFO!B$10&lt;&gt;"",IF(MONTH(H238)-MONTH(INFO!B$10)&gt;0,YEAR(H238)-YEAR(INFO!B$10),IF(MONTH(H238)-MONTH(INFO!B$10)=0,IF(DAY(H238)-DAY(INFO!B$10)&lt;0,YEAR(H238)-YEAR(INFO!B$10)-1,YEAR(H238)-YEAR(INFO!B$10)),YEAR(H238)-YEAR(INFO!B$10)-1)),"")</f>
      </c>
      <c r="Y238" s="12"/>
      <c r="Z238" s="12">
        <f>IF(INFO!$B$11&lt;&gt;"",IF(INFO!$B$11&lt;&gt;0,IF(Y238&lt;&gt;"",IF(Y238&lt;&gt;0,Y238*100*100/(INFO!$B$11*INFO!$B$11),""),""),""),"")</f>
      </c>
      <c r="AA238" s="360"/>
    </row>
    <row r="239" spans="1:27" ht="12.75">
      <c r="A239" s="162">
        <f>COUNTIF($M$2:M239,"W")+COUNTIF($M$2:M239,"T")+COUNTIF($M$2:M239,"C")+COUNTIF($M$2:M239,"P")</f>
        <v>0</v>
      </c>
      <c r="B239" s="185">
        <f>COUNTIF(M214:M239,"W")+COUNTIF(M214:M239,"T")+COUNTIF(M214:M239,"C")+COUNTIF(M214:M239,"P")</f>
        <v>0</v>
      </c>
      <c r="C239" s="185">
        <f>COUNTIF(M236:M239,"W")+COUNTIF(M236:M239,"T")+COUNTIF(M236:M239,"C")+COUNTIF(M236:M239,"P")</f>
        <v>0</v>
      </c>
      <c r="D239" s="185">
        <f t="shared" si="33"/>
        <v>34</v>
      </c>
      <c r="E239" s="185">
        <v>26</v>
      </c>
      <c r="F239" s="185">
        <v>8</v>
      </c>
      <c r="G239" s="185">
        <f t="shared" si="39"/>
        <v>2010</v>
      </c>
      <c r="H239" s="27">
        <f t="shared" si="37"/>
        <v>40416</v>
      </c>
      <c r="I239" s="28"/>
      <c r="J239" s="320"/>
      <c r="K239" s="8"/>
      <c r="L239" s="155">
        <f t="shared" si="38"/>
      </c>
      <c r="M239" s="354"/>
      <c r="N239" s="354" t="str">
        <f t="shared" si="34"/>
        <v>34</v>
      </c>
      <c r="O239" s="354" t="str">
        <f t="shared" si="35"/>
        <v>8</v>
      </c>
      <c r="P239" s="14">
        <f t="shared" si="40"/>
      </c>
      <c r="Q239" s="202">
        <f t="shared" si="32"/>
      </c>
      <c r="R239" s="10"/>
      <c r="S239" s="11"/>
      <c r="T239" s="11"/>
      <c r="U239" s="11"/>
      <c r="V239" s="11"/>
      <c r="W239" s="9">
        <f t="shared" si="36"/>
      </c>
      <c r="X239" s="11">
        <f>IF(INFO!B$10&lt;&gt;"",IF(MONTH(H239)-MONTH(INFO!B$10)&gt;0,YEAR(H239)-YEAR(INFO!B$10),IF(MONTH(H239)-MONTH(INFO!B$10)=0,IF(DAY(H239)-DAY(INFO!B$10)&lt;0,YEAR(H239)-YEAR(INFO!B$10)-1,YEAR(H239)-YEAR(INFO!B$10)),YEAR(H239)-YEAR(INFO!B$10)-1)),"")</f>
      </c>
      <c r="Y239" s="12"/>
      <c r="Z239" s="12">
        <f>IF(INFO!$B$11&lt;&gt;"",IF(INFO!$B$11&lt;&gt;0,IF(Y239&lt;&gt;"",IF(Y239&lt;&gt;0,Y239*100*100/(INFO!$B$11*INFO!$B$11),""),""),""),"")</f>
      </c>
      <c r="AA239" s="360"/>
    </row>
    <row r="240" spans="1:27" ht="12.75">
      <c r="A240" s="162">
        <f>COUNTIF($M$2:M240,"W")+COUNTIF($M$2:M240,"T")+COUNTIF($M$2:M240,"C")+COUNTIF($M$2:M240,"P")</f>
        <v>0</v>
      </c>
      <c r="B240" s="185">
        <f>COUNTIF(M214:M240,"W")+COUNTIF(M214:M240,"T")+COUNTIF(M214:M240,"C")+COUNTIF(M214:M240,"P")</f>
        <v>0</v>
      </c>
      <c r="C240" s="185">
        <f>COUNTIF(M236:M240,"W")+COUNTIF(M236:M240,"T")+COUNTIF(M236:M240,"C")+COUNTIF(M236:M240,"P")</f>
        <v>0</v>
      </c>
      <c r="D240" s="185">
        <f t="shared" si="33"/>
        <v>34</v>
      </c>
      <c r="E240" s="185">
        <v>27</v>
      </c>
      <c r="F240" s="185">
        <v>8</v>
      </c>
      <c r="G240" s="185">
        <f t="shared" si="39"/>
        <v>2010</v>
      </c>
      <c r="H240" s="27">
        <f t="shared" si="37"/>
        <v>40417</v>
      </c>
      <c r="I240" s="28"/>
      <c r="J240" s="320"/>
      <c r="K240" s="8"/>
      <c r="L240" s="155">
        <f t="shared" si="38"/>
      </c>
      <c r="M240" s="10"/>
      <c r="N240" s="10" t="str">
        <f t="shared" si="34"/>
        <v>34</v>
      </c>
      <c r="O240" s="10" t="str">
        <f t="shared" si="35"/>
        <v>8</v>
      </c>
      <c r="P240" s="14">
        <f t="shared" si="40"/>
      </c>
      <c r="Q240" s="202">
        <f t="shared" si="32"/>
      </c>
      <c r="R240" s="10"/>
      <c r="S240" s="11"/>
      <c r="T240" s="11"/>
      <c r="U240" s="11"/>
      <c r="V240" s="11"/>
      <c r="W240" s="9">
        <f t="shared" si="36"/>
      </c>
      <c r="X240" s="11">
        <f>IF(INFO!B$10&lt;&gt;"",IF(MONTH(H240)-MONTH(INFO!B$10)&gt;0,YEAR(H240)-YEAR(INFO!B$10),IF(MONTH(H240)-MONTH(INFO!B$10)=0,IF(DAY(H240)-DAY(INFO!B$10)&lt;0,YEAR(H240)-YEAR(INFO!B$10)-1,YEAR(H240)-YEAR(INFO!B$10)),YEAR(H240)-YEAR(INFO!B$10)-1)),"")</f>
      </c>
      <c r="Y240" s="12"/>
      <c r="Z240" s="12">
        <f>IF(INFO!$B$11&lt;&gt;"",IF(INFO!$B$11&lt;&gt;0,IF(Y240&lt;&gt;"",IF(Y240&lt;&gt;0,Y240*100*100/(INFO!$B$11*INFO!$B$11),""),""),""),"")</f>
      </c>
      <c r="AA240" s="360"/>
    </row>
    <row r="241" spans="1:27" ht="12.75">
      <c r="A241" s="162">
        <f>COUNTIF($M$2:M241,"W")+COUNTIF($M$2:M241,"T")+COUNTIF($M$2:M241,"C")+COUNTIF($M$2:M241,"P")</f>
        <v>0</v>
      </c>
      <c r="B241" s="185">
        <f>COUNTIF(M214:M241,"W")+COUNTIF(M214:M241,"T")+COUNTIF(M214:M241,"C")+COUNTIF(M214:M241,"P")</f>
        <v>0</v>
      </c>
      <c r="C241" s="185">
        <f>COUNTIF(M236:M241,"W")+COUNTIF(M236:M241,"T")+COUNTIF(M236:M241,"C")+COUNTIF(M236:M241,"P")</f>
        <v>0</v>
      </c>
      <c r="D241" s="185">
        <f>ROUND((H241-H$2)/7,0)</f>
        <v>34</v>
      </c>
      <c r="E241" s="185">
        <v>27</v>
      </c>
      <c r="F241" s="185">
        <v>8</v>
      </c>
      <c r="G241" s="185">
        <f>G240</f>
        <v>2010</v>
      </c>
      <c r="H241" s="27">
        <f>DATEVALUE(E241&amp;"/"&amp;F241&amp;"/"&amp;G241)</f>
        <v>40417</v>
      </c>
      <c r="I241" s="28"/>
      <c r="J241" s="320"/>
      <c r="K241" s="8"/>
      <c r="L241" s="155">
        <f>IF(J241&lt;&gt;"",IF(J241=0,IF(K241=0,"","km's ?"),IF(K241&lt;&gt;"",IF(K241=0,"tijd ?",J241/(K241*24)),"")),"")</f>
      </c>
      <c r="M241" s="10"/>
      <c r="N241" s="10" t="str">
        <f t="shared" si="34"/>
        <v>34</v>
      </c>
      <c r="O241" s="10" t="str">
        <f t="shared" si="35"/>
        <v>8</v>
      </c>
      <c r="P241" s="14">
        <f t="shared" si="40"/>
      </c>
      <c r="Q241" s="202">
        <f>IF(J241&lt;&gt;"",IF(J241=0,"",IF(K241=0,"",K241/J241)),"")</f>
      </c>
      <c r="R241" s="10"/>
      <c r="S241" s="11"/>
      <c r="T241" s="11"/>
      <c r="U241" s="11"/>
      <c r="V241" s="11"/>
      <c r="W241" s="9">
        <f>IF(X241&lt;&gt;"",IF(U241&gt;0,IF(L241="","",(L241/U241)*(220/(220-X241))*100),""),"")</f>
      </c>
      <c r="X241" s="11">
        <f>IF(INFO!B$10&lt;&gt;"",IF(MONTH(H241)-MONTH(INFO!B$10)&gt;0,YEAR(H241)-YEAR(INFO!B$10),IF(MONTH(H241)-MONTH(INFO!B$10)=0,IF(DAY(H241)-DAY(INFO!B$10)&lt;0,YEAR(H241)-YEAR(INFO!B$10)-1,YEAR(H241)-YEAR(INFO!B$10)),YEAR(H241)-YEAR(INFO!B$10)-1)),"")</f>
      </c>
      <c r="Y241" s="12"/>
      <c r="Z241" s="12">
        <f>IF(INFO!$B$11&lt;&gt;"",IF(INFO!$B$11&lt;&gt;0,IF(Y241&lt;&gt;"",IF(Y241&lt;&gt;0,Y241*100*100/(INFO!$B$11*INFO!$B$11),""),""),""),"")</f>
      </c>
      <c r="AA241" s="360"/>
    </row>
    <row r="242" spans="1:27" ht="12.75">
      <c r="A242" s="162">
        <f>COUNTIF($M$2:M242,"W")+COUNTIF($M$2:M242,"T")+COUNTIF($M$2:M242,"C")+COUNTIF($M$2:M242,"P")</f>
        <v>0</v>
      </c>
      <c r="B242" s="185">
        <f>COUNTIF(M214:M242,"W")+COUNTIF(M214:M242,"T")+COUNTIF(M214:M242,"C")+COUNTIF(M214:M242,"P")</f>
        <v>0</v>
      </c>
      <c r="C242" s="185">
        <f>COUNTIF(M236:M242,"W")+COUNTIF(M236:M242,"T")+COUNTIF(M236:M242,"C")+COUNTIF(M236:M242,"P")</f>
        <v>0</v>
      </c>
      <c r="D242" s="185">
        <f t="shared" si="33"/>
        <v>34</v>
      </c>
      <c r="E242" s="185">
        <v>28</v>
      </c>
      <c r="F242" s="185">
        <v>8</v>
      </c>
      <c r="G242" s="185">
        <f>G240</f>
        <v>2010</v>
      </c>
      <c r="H242" s="27">
        <f t="shared" si="37"/>
        <v>40418</v>
      </c>
      <c r="I242" s="28"/>
      <c r="J242" s="322"/>
      <c r="K242" s="54"/>
      <c r="L242" s="156">
        <f t="shared" si="38"/>
      </c>
      <c r="M242" s="51"/>
      <c r="N242" s="51" t="str">
        <f t="shared" si="34"/>
        <v>34</v>
      </c>
      <c r="O242" s="51" t="str">
        <f t="shared" si="35"/>
        <v>8</v>
      </c>
      <c r="P242" s="64">
        <f t="shared" si="40"/>
      </c>
      <c r="Q242" s="204">
        <f t="shared" si="32"/>
      </c>
      <c r="R242" s="51"/>
      <c r="S242" s="55"/>
      <c r="T242" s="55"/>
      <c r="U242" s="55"/>
      <c r="V242" s="55"/>
      <c r="W242" s="53">
        <f t="shared" si="36"/>
      </c>
      <c r="X242" s="55">
        <f>IF(INFO!B$10&lt;&gt;"",IF(MONTH(H242)-MONTH(INFO!B$10)&gt;0,YEAR(H242)-YEAR(INFO!B$10),IF(MONTH(H242)-MONTH(INFO!B$10)=0,IF(DAY(H242)-DAY(INFO!B$10)&lt;0,YEAR(H242)-YEAR(INFO!B$10)-1,YEAR(H242)-YEAR(INFO!B$10)),YEAR(H242)-YEAR(INFO!B$10)-1)),"")</f>
      </c>
      <c r="Y242" s="56"/>
      <c r="Z242" s="56">
        <f>IF(INFO!$B$11&lt;&gt;"",IF(INFO!$B$11&lt;&gt;0,IF(Y242&lt;&gt;"",IF(Y242&lt;&gt;0,Y242*100*100/(INFO!$B$11*INFO!$B$11),""),""),""),"")</f>
      </c>
      <c r="AA242" s="362"/>
    </row>
    <row r="243" spans="1:27" ht="13.5" thickBot="1">
      <c r="A243" s="162">
        <f>COUNTIF($M$2:M243,"W")+COUNTIF($M$2:M243,"T")+COUNTIF($M$2:M243,"C")+COUNTIF($M$2:M243,"P")</f>
        <v>0</v>
      </c>
      <c r="B243" s="186">
        <f>COUNTIF(M214:M243,"W")+COUNTIF(M214:M243,"T")+COUNTIF(M214:M243,"C")+COUNTIF(M214:M243,"P")</f>
        <v>0</v>
      </c>
      <c r="C243" s="186">
        <f>COUNTIF(M236:M243,"W")+COUNTIF(M236:M243,"T")+COUNTIF(M236:M243,"C")+COUNTIF(M236:M243,"P")</f>
        <v>0</v>
      </c>
      <c r="D243" s="186">
        <f t="shared" si="33"/>
        <v>34</v>
      </c>
      <c r="E243" s="186">
        <v>29</v>
      </c>
      <c r="F243" s="186">
        <v>8</v>
      </c>
      <c r="G243" s="186">
        <f t="shared" si="39"/>
        <v>2010</v>
      </c>
      <c r="H243" s="100">
        <f t="shared" si="37"/>
        <v>40419</v>
      </c>
      <c r="I243" s="101"/>
      <c r="J243" s="323"/>
      <c r="K243" s="68"/>
      <c r="L243" s="157">
        <f t="shared" si="38"/>
      </c>
      <c r="M243" s="69"/>
      <c r="N243" s="69" t="str">
        <f t="shared" si="34"/>
        <v>34</v>
      </c>
      <c r="O243" s="69" t="str">
        <f t="shared" si="35"/>
        <v>8</v>
      </c>
      <c r="P243" s="66">
        <f t="shared" si="40"/>
      </c>
      <c r="Q243" s="205">
        <f t="shared" si="32"/>
      </c>
      <c r="R243" s="69"/>
      <c r="S243" s="70"/>
      <c r="T243" s="70"/>
      <c r="U243" s="70"/>
      <c r="V243" s="70"/>
      <c r="W243" s="67">
        <f t="shared" si="36"/>
      </c>
      <c r="X243" s="70">
        <f>IF(INFO!B$10&lt;&gt;"",IF(MONTH(H243)-MONTH(INFO!B$10)&gt;0,YEAR(H243)-YEAR(INFO!B$10),IF(MONTH(H243)-MONTH(INFO!B$10)=0,IF(DAY(H243)-DAY(INFO!B$10)&lt;0,YEAR(H243)-YEAR(INFO!B$10)-1,YEAR(H243)-YEAR(INFO!B$10)),YEAR(H243)-YEAR(INFO!B$10)-1)),"")</f>
      </c>
      <c r="Y243" s="71"/>
      <c r="Z243" s="71">
        <f>IF(INFO!$B$11&lt;&gt;"",IF(INFO!$B$11&lt;&gt;0,IF(Y243&lt;&gt;"",IF(Y243&lt;&gt;0,Y243*100*100/(INFO!$B$11*INFO!$B$11),""),""),""),"")</f>
      </c>
      <c r="AA243" s="363"/>
    </row>
    <row r="244" spans="1:27" ht="12.75">
      <c r="A244" s="162">
        <f>COUNTIF($M$2:M244,"W")+COUNTIF($M$2:M244,"T")+COUNTIF($M$2:M244,"C")+COUNTIF($M$2:M244,"P")</f>
        <v>0</v>
      </c>
      <c r="B244" s="187">
        <f>COUNTIF(M214:M244,"W")+COUNTIF(M214:M244,"T")+COUNTIF(M214:M244,"C")+COUNTIF(M214:M244,"P")</f>
        <v>0</v>
      </c>
      <c r="C244" s="187">
        <f>COUNTIF(M244:M244,"W")+COUNTIF(M244:M244,"T")+COUNTIF(M244:M244,"C")+COUNTIF(M244:M244,"P")</f>
        <v>0</v>
      </c>
      <c r="D244" s="187">
        <f>D236+1</f>
        <v>35</v>
      </c>
      <c r="E244" s="187">
        <v>30</v>
      </c>
      <c r="F244" s="187">
        <v>8</v>
      </c>
      <c r="G244" s="187">
        <f t="shared" si="39"/>
        <v>2010</v>
      </c>
      <c r="H244" s="102">
        <f t="shared" si="37"/>
        <v>40420</v>
      </c>
      <c r="I244" s="103"/>
      <c r="J244" s="321"/>
      <c r="K244" s="40"/>
      <c r="L244" s="155">
        <f t="shared" si="38"/>
      </c>
      <c r="M244" s="355"/>
      <c r="N244" s="355" t="str">
        <f t="shared" si="34"/>
        <v>35</v>
      </c>
      <c r="O244" s="355" t="str">
        <f t="shared" si="35"/>
        <v>8</v>
      </c>
      <c r="P244" s="14">
        <f t="shared" si="40"/>
      </c>
      <c r="Q244" s="203">
        <f t="shared" si="32"/>
      </c>
      <c r="R244" s="41"/>
      <c r="S244" s="50"/>
      <c r="T244" s="50"/>
      <c r="U244" s="50"/>
      <c r="V244" s="50"/>
      <c r="W244" s="50">
        <f t="shared" si="36"/>
      </c>
      <c r="X244" s="42">
        <f>IF(INFO!B$10&lt;&gt;"",IF(MONTH(H244)-MONTH(INFO!B$10)&gt;0,YEAR(H244)-YEAR(INFO!B$10),IF(MONTH(H244)-MONTH(INFO!B$10)=0,IF(DAY(H244)-DAY(INFO!B$10)&lt;0,YEAR(H244)-YEAR(INFO!B$10)-1,YEAR(H244)-YEAR(INFO!B$10)),YEAR(H244)-YEAR(INFO!B$10)-1)),"")</f>
      </c>
      <c r="Y244" s="43"/>
      <c r="Z244" s="43">
        <f>IF(INFO!$B$11&lt;&gt;"",IF(INFO!$B$11&lt;&gt;0,IF(Y244&lt;&gt;"",IF(Y244&lt;&gt;0,Y244*100*100/(INFO!$B$11*INFO!$B$11),""),""),""),"")</f>
      </c>
      <c r="AA244" s="361"/>
    </row>
    <row r="245" spans="1:27" ht="12.75">
      <c r="A245" s="162">
        <f>COUNTIF($M$2:M245,"W")+COUNTIF($M$2:M245,"T")+COUNTIF($M$2:M245,"C")+COUNTIF($M$2:M245,"P")</f>
        <v>0</v>
      </c>
      <c r="B245" s="185">
        <f>COUNTIF(M214:M245,"W")+COUNTIF(M214:M245,"T")+COUNTIF(M214:M245,"C")+COUNTIF(M214:M245,"P")</f>
        <v>0</v>
      </c>
      <c r="C245" s="185">
        <f>COUNTIF(M244:M245,"W")+COUNTIF(M244:M245,"T")+COUNTIF(M244:M245,"C")+COUNTIF(M244:M245,"P")</f>
        <v>0</v>
      </c>
      <c r="D245" s="185">
        <f t="shared" si="33"/>
        <v>35</v>
      </c>
      <c r="E245" s="185">
        <v>31</v>
      </c>
      <c r="F245" s="185">
        <v>8</v>
      </c>
      <c r="G245" s="185">
        <f t="shared" si="39"/>
        <v>2010</v>
      </c>
      <c r="H245" s="27">
        <f t="shared" si="37"/>
        <v>40421</v>
      </c>
      <c r="I245" s="28"/>
      <c r="J245" s="320"/>
      <c r="K245" s="8"/>
      <c r="L245" s="155">
        <f t="shared" si="38"/>
      </c>
      <c r="M245" s="354"/>
      <c r="N245" s="354" t="str">
        <f t="shared" si="34"/>
        <v>35</v>
      </c>
      <c r="O245" s="354" t="str">
        <f t="shared" si="35"/>
        <v>8</v>
      </c>
      <c r="P245" s="14">
        <f t="shared" si="40"/>
      </c>
      <c r="Q245" s="202">
        <f t="shared" si="32"/>
      </c>
      <c r="R245" s="10"/>
      <c r="S245" s="11"/>
      <c r="T245" s="11"/>
      <c r="U245" s="11"/>
      <c r="V245" s="11"/>
      <c r="W245" s="9">
        <f t="shared" si="36"/>
      </c>
      <c r="X245" s="11">
        <f>IF(INFO!B$10&lt;&gt;"",IF(MONTH(H245)-MONTH(INFO!B$10)&gt;0,YEAR(H245)-YEAR(INFO!B$10),IF(MONTH(H245)-MONTH(INFO!B$10)=0,IF(DAY(H245)-DAY(INFO!B$10)&lt;0,YEAR(H245)-YEAR(INFO!B$10)-1,YEAR(H245)-YEAR(INFO!B$10)),YEAR(H245)-YEAR(INFO!B$10)-1)),"")</f>
      </c>
      <c r="Y245" s="12"/>
      <c r="Z245" s="12">
        <f>IF(INFO!$B$11&lt;&gt;"",IF(INFO!$B$11&lt;&gt;0,IF(Y245&lt;&gt;"",IF(Y245&lt;&gt;0,Y245*100*100/(INFO!$B$11*INFO!$B$11),""),""),""),"")</f>
      </c>
      <c r="AA245" s="360"/>
    </row>
    <row r="246" spans="1:27" ht="12.75">
      <c r="A246" s="162">
        <f>COUNTIF($M$2:M246,"W")+COUNTIF($M$2:M246,"T")+COUNTIF($M$2:M246,"C")+COUNTIF($M$2:M246,"P")</f>
        <v>0</v>
      </c>
      <c r="B246" s="188">
        <f>COUNTIF(M246:M246,"W")+COUNTIF(M246:M246,"T")+COUNTIF(M246:M246,"C")+COUNTIF(M246:M246,"P")</f>
        <v>0</v>
      </c>
      <c r="C246" s="185">
        <f>COUNTIF(M244:M246,"W")+COUNTIF(M244:M246,"T")+COUNTIF(M244:M246,"C")+COUNTIF(M244:M246,"P")</f>
        <v>0</v>
      </c>
      <c r="D246" s="185">
        <f t="shared" si="33"/>
        <v>35</v>
      </c>
      <c r="E246" s="188">
        <v>1</v>
      </c>
      <c r="F246" s="188">
        <v>9</v>
      </c>
      <c r="G246" s="188">
        <f t="shared" si="39"/>
        <v>2010</v>
      </c>
      <c r="H246" s="29">
        <f t="shared" si="37"/>
        <v>40422</v>
      </c>
      <c r="I246" s="30"/>
      <c r="J246" s="320"/>
      <c r="K246" s="8"/>
      <c r="L246" s="155">
        <f t="shared" si="38"/>
      </c>
      <c r="M246" s="354"/>
      <c r="N246" s="354" t="str">
        <f t="shared" si="34"/>
        <v>35</v>
      </c>
      <c r="O246" s="354" t="str">
        <f t="shared" si="35"/>
        <v>9</v>
      </c>
      <c r="P246" s="14">
        <f t="shared" si="40"/>
      </c>
      <c r="Q246" s="202">
        <f t="shared" si="32"/>
      </c>
      <c r="R246" s="10"/>
      <c r="S246" s="11"/>
      <c r="T246" s="11"/>
      <c r="U246" s="11"/>
      <c r="V246" s="11"/>
      <c r="W246" s="9">
        <f t="shared" si="36"/>
      </c>
      <c r="X246" s="11">
        <f>IF(INFO!B$10&lt;&gt;"",IF(MONTH(H246)-MONTH(INFO!B$10)&gt;0,YEAR(H246)-YEAR(INFO!B$10),IF(MONTH(H246)-MONTH(INFO!B$10)=0,IF(DAY(H246)-DAY(INFO!B$10)&lt;0,YEAR(H246)-YEAR(INFO!B$10)-1,YEAR(H246)-YEAR(INFO!B$10)),YEAR(H246)-YEAR(INFO!B$10)-1)),"")</f>
      </c>
      <c r="Y246" s="12"/>
      <c r="Z246" s="12">
        <f>IF(INFO!$B$11&lt;&gt;"",IF(INFO!$B$11&lt;&gt;0,IF(Y246&lt;&gt;"",IF(Y246&lt;&gt;0,Y246*100*100/(INFO!$B$11*INFO!$B$11),""),""),""),"")</f>
      </c>
      <c r="AA246" s="360"/>
    </row>
    <row r="247" spans="1:27" ht="12.75">
      <c r="A247" s="162">
        <f>COUNTIF($M$2:M247,"W")+COUNTIF($M$2:M247,"T")+COUNTIF($M$2:M247,"C")+COUNTIF($M$2:M247,"P")</f>
        <v>0</v>
      </c>
      <c r="B247" s="188">
        <f>COUNTIF(M246:M247,"W")+COUNTIF(M246:M247,"T")+COUNTIF(M246:M247,"C")+COUNTIF(M246:M247,"P")</f>
        <v>0</v>
      </c>
      <c r="C247" s="185">
        <f>COUNTIF(M244:M247,"W")+COUNTIF(M244:M247,"T")+COUNTIF(M244:M247,"C")+COUNTIF(M244:M247,"P")</f>
        <v>0</v>
      </c>
      <c r="D247" s="185">
        <f t="shared" si="33"/>
        <v>35</v>
      </c>
      <c r="E247" s="188">
        <v>2</v>
      </c>
      <c r="F247" s="188">
        <v>9</v>
      </c>
      <c r="G247" s="188">
        <f t="shared" si="39"/>
        <v>2010</v>
      </c>
      <c r="H247" s="29">
        <f t="shared" si="37"/>
        <v>40423</v>
      </c>
      <c r="I247" s="30"/>
      <c r="J247" s="320"/>
      <c r="K247" s="8"/>
      <c r="L247" s="155">
        <f t="shared" si="38"/>
      </c>
      <c r="M247" s="354"/>
      <c r="N247" s="354" t="str">
        <f t="shared" si="34"/>
        <v>35</v>
      </c>
      <c r="O247" s="354" t="str">
        <f t="shared" si="35"/>
        <v>9</v>
      </c>
      <c r="P247" s="14">
        <f t="shared" si="40"/>
      </c>
      <c r="Q247" s="202">
        <f t="shared" si="32"/>
      </c>
      <c r="R247" s="10"/>
      <c r="S247" s="11"/>
      <c r="T247" s="11"/>
      <c r="U247" s="11"/>
      <c r="V247" s="11"/>
      <c r="W247" s="9">
        <f t="shared" si="36"/>
      </c>
      <c r="X247" s="11">
        <f>IF(INFO!B$10&lt;&gt;"",IF(MONTH(H247)-MONTH(INFO!B$10)&gt;0,YEAR(H247)-YEAR(INFO!B$10),IF(MONTH(H247)-MONTH(INFO!B$10)=0,IF(DAY(H247)-DAY(INFO!B$10)&lt;0,YEAR(H247)-YEAR(INFO!B$10)-1,YEAR(H247)-YEAR(INFO!B$10)),YEAR(H247)-YEAR(INFO!B$10)-1)),"")</f>
      </c>
      <c r="Y247" s="12"/>
      <c r="Z247" s="12">
        <f>IF(INFO!$B$11&lt;&gt;"",IF(INFO!$B$11&lt;&gt;0,IF(Y247&lt;&gt;"",IF(Y247&lt;&gt;0,Y247*100*100/(INFO!$B$11*INFO!$B$11),""),""),""),"")</f>
      </c>
      <c r="AA247" s="360"/>
    </row>
    <row r="248" spans="1:27" ht="12.75">
      <c r="A248" s="162">
        <f>COUNTIF($M$2:M248,"W")+COUNTIF($M$2:M248,"T")+COUNTIF($M$2:M248,"C")+COUNTIF($M$2:M248,"P")</f>
        <v>0</v>
      </c>
      <c r="B248" s="188">
        <f>COUNTIF(M246:M248,"W")+COUNTIF(M246:M248,"T")+COUNTIF(M246:M248,"C")+COUNTIF(M246:M248,"P")</f>
        <v>0</v>
      </c>
      <c r="C248" s="185">
        <f>COUNTIF(M244:M248,"W")+COUNTIF(M244:M248,"T")+COUNTIF(M244:M248,"C")+COUNTIF(M244:M248,"P")</f>
        <v>0</v>
      </c>
      <c r="D248" s="185">
        <f t="shared" si="33"/>
        <v>35</v>
      </c>
      <c r="E248" s="188">
        <v>3</v>
      </c>
      <c r="F248" s="188">
        <v>9</v>
      </c>
      <c r="G248" s="188">
        <f t="shared" si="39"/>
        <v>2010</v>
      </c>
      <c r="H248" s="29">
        <f t="shared" si="37"/>
        <v>40424</v>
      </c>
      <c r="I248" s="30"/>
      <c r="J248" s="320"/>
      <c r="K248" s="8"/>
      <c r="L248" s="155">
        <f t="shared" si="38"/>
      </c>
      <c r="M248" s="354"/>
      <c r="N248" s="354" t="str">
        <f t="shared" si="34"/>
        <v>35</v>
      </c>
      <c r="O248" s="354" t="str">
        <f t="shared" si="35"/>
        <v>9</v>
      </c>
      <c r="P248" s="14">
        <f t="shared" si="40"/>
      </c>
      <c r="Q248" s="202">
        <f t="shared" si="32"/>
      </c>
      <c r="R248" s="10"/>
      <c r="S248" s="11"/>
      <c r="T248" s="11"/>
      <c r="U248" s="11"/>
      <c r="V248" s="11"/>
      <c r="W248" s="9">
        <f t="shared" si="36"/>
      </c>
      <c r="X248" s="11">
        <f>IF(INFO!B$10&lt;&gt;"",IF(MONTH(H248)-MONTH(INFO!B$10)&gt;0,YEAR(H248)-YEAR(INFO!B$10),IF(MONTH(H248)-MONTH(INFO!B$10)=0,IF(DAY(H248)-DAY(INFO!B$10)&lt;0,YEAR(H248)-YEAR(INFO!B$10)-1,YEAR(H248)-YEAR(INFO!B$10)),YEAR(H248)-YEAR(INFO!B$10)-1)),"")</f>
      </c>
      <c r="Y248" s="12"/>
      <c r="Z248" s="12">
        <f>IF(INFO!$B$11&lt;&gt;"",IF(INFO!$B$11&lt;&gt;0,IF(Y248&lt;&gt;"",IF(Y248&lt;&gt;0,Y248*100*100/(INFO!$B$11*INFO!$B$11),""),""),""),"")</f>
      </c>
      <c r="AA248" s="360"/>
    </row>
    <row r="249" spans="1:27" ht="12.75">
      <c r="A249" s="162">
        <f>COUNTIF($M$2:M249,"W")+COUNTIF($M$2:M249,"T")+COUNTIF($M$2:M249,"C")+COUNTIF($M$2:M249,"P")</f>
        <v>0</v>
      </c>
      <c r="B249" s="188">
        <f>COUNTIF(M246:M249,"W")+COUNTIF(M246:M249,"T")+COUNTIF(M246:M249,"C")+COUNTIF(M246:M249,"P")</f>
        <v>0</v>
      </c>
      <c r="C249" s="185">
        <f>COUNTIF(M244:M249,"W")+COUNTIF(M244:M249,"T")+COUNTIF(M244:M249,"C")+COUNTIF(M244:M249,"P")</f>
        <v>0</v>
      </c>
      <c r="D249" s="185">
        <f t="shared" si="33"/>
        <v>35</v>
      </c>
      <c r="E249" s="188">
        <v>4</v>
      </c>
      <c r="F249" s="188">
        <v>9</v>
      </c>
      <c r="G249" s="188">
        <f t="shared" si="39"/>
        <v>2010</v>
      </c>
      <c r="H249" s="29">
        <f t="shared" si="37"/>
        <v>40425</v>
      </c>
      <c r="I249" s="30"/>
      <c r="J249" s="322"/>
      <c r="K249" s="54"/>
      <c r="L249" s="156">
        <f t="shared" si="38"/>
      </c>
      <c r="M249" s="63"/>
      <c r="N249" s="63" t="str">
        <f t="shared" si="34"/>
        <v>35</v>
      </c>
      <c r="O249" s="63" t="str">
        <f t="shared" si="35"/>
        <v>9</v>
      </c>
      <c r="P249" s="64">
        <f t="shared" si="40"/>
      </c>
      <c r="Q249" s="204">
        <f t="shared" si="32"/>
      </c>
      <c r="R249" s="51"/>
      <c r="S249" s="55"/>
      <c r="T249" s="55"/>
      <c r="U249" s="55"/>
      <c r="V249" s="55"/>
      <c r="W249" s="53">
        <f t="shared" si="36"/>
      </c>
      <c r="X249" s="55">
        <f>IF(INFO!B$10&lt;&gt;"",IF(MONTH(H249)-MONTH(INFO!B$10)&gt;0,YEAR(H249)-YEAR(INFO!B$10),IF(MONTH(H249)-MONTH(INFO!B$10)=0,IF(DAY(H249)-DAY(INFO!B$10)&lt;0,YEAR(H249)-YEAR(INFO!B$10)-1,YEAR(H249)-YEAR(INFO!B$10)),YEAR(H249)-YEAR(INFO!B$10)-1)),"")</f>
      </c>
      <c r="Y249" s="56"/>
      <c r="Z249" s="56">
        <f>IF(INFO!$B$11&lt;&gt;"",IF(INFO!$B$11&lt;&gt;0,IF(Y249&lt;&gt;"",IF(Y249&lt;&gt;0,Y249*100*100/(INFO!$B$11*INFO!$B$11),""),""),""),"")</f>
      </c>
      <c r="AA249" s="362"/>
    </row>
    <row r="250" spans="1:27" ht="13.5" thickBot="1">
      <c r="A250" s="162">
        <f>COUNTIF($M$2:M250,"W")+COUNTIF($M$2:M250,"T")+COUNTIF($M$2:M250,"C")+COUNTIF($M$2:M250,"P")</f>
        <v>0</v>
      </c>
      <c r="B250" s="189">
        <f>COUNTIF(M246:M250,"W")+COUNTIF(M246:M250,"T")+COUNTIF(M246:M250,"C")+COUNTIF(M246:M250,"P")</f>
        <v>0</v>
      </c>
      <c r="C250" s="186">
        <f>COUNTIF(M244:M250,"W")+COUNTIF(M244:M250,"T")+COUNTIF(M244:M250,"C")+COUNTIF(M244:M250,"P")</f>
        <v>0</v>
      </c>
      <c r="D250" s="186">
        <f t="shared" si="33"/>
        <v>35</v>
      </c>
      <c r="E250" s="189">
        <v>5</v>
      </c>
      <c r="F250" s="189">
        <v>9</v>
      </c>
      <c r="G250" s="189">
        <f t="shared" si="39"/>
        <v>2010</v>
      </c>
      <c r="H250" s="104">
        <f t="shared" si="37"/>
        <v>40426</v>
      </c>
      <c r="I250" s="105"/>
      <c r="J250" s="323"/>
      <c r="K250" s="68"/>
      <c r="L250" s="157">
        <f t="shared" si="38"/>
      </c>
      <c r="M250" s="65"/>
      <c r="N250" s="65" t="str">
        <f t="shared" si="34"/>
        <v>35</v>
      </c>
      <c r="O250" s="65" t="str">
        <f t="shared" si="35"/>
        <v>9</v>
      </c>
      <c r="P250" s="66">
        <f t="shared" si="40"/>
      </c>
      <c r="Q250" s="205">
        <f t="shared" si="32"/>
      </c>
      <c r="R250" s="69"/>
      <c r="S250" s="70"/>
      <c r="T250" s="70"/>
      <c r="U250" s="70"/>
      <c r="V250" s="70"/>
      <c r="W250" s="67">
        <f t="shared" si="36"/>
      </c>
      <c r="X250" s="70">
        <f>IF(INFO!B$10&lt;&gt;"",IF(MONTH(H250)-MONTH(INFO!B$10)&gt;0,YEAR(H250)-YEAR(INFO!B$10),IF(MONTH(H250)-MONTH(INFO!B$10)=0,IF(DAY(H250)-DAY(INFO!B$10)&lt;0,YEAR(H250)-YEAR(INFO!B$10)-1,YEAR(H250)-YEAR(INFO!B$10)),YEAR(H250)-YEAR(INFO!B$10)-1)),"")</f>
      </c>
      <c r="Y250" s="71"/>
      <c r="Z250" s="71">
        <f>IF(INFO!$B$11&lt;&gt;"",IF(INFO!$B$11&lt;&gt;0,IF(Y250&lt;&gt;"",IF(Y250&lt;&gt;0,Y250*100*100/(INFO!$B$11*INFO!$B$11),""),""),""),"")</f>
      </c>
      <c r="AA250" s="363"/>
    </row>
    <row r="251" spans="1:27" ht="12.75">
      <c r="A251" s="162">
        <f>COUNTIF($M$2:M251,"W")+COUNTIF($M$2:M251,"T")+COUNTIF($M$2:M251,"C")+COUNTIF($M$2:M251,"P")</f>
        <v>0</v>
      </c>
      <c r="B251" s="190">
        <f>COUNTIF(M246:M251,"W")+COUNTIF(M246:M251,"T")+COUNTIF(M246:M251,"C")+COUNTIF(M246:M251,"P")</f>
        <v>0</v>
      </c>
      <c r="C251" s="190">
        <f>COUNTIF(M251:M251,"W")+COUNTIF(M251:M251,"T")+COUNTIF(M251:M251,"C")+COUNTIF(M251:M251,"P")</f>
        <v>0</v>
      </c>
      <c r="D251" s="190">
        <f>D244+1</f>
        <v>36</v>
      </c>
      <c r="E251" s="190">
        <v>6</v>
      </c>
      <c r="F251" s="190">
        <v>9</v>
      </c>
      <c r="G251" s="190">
        <f>G249</f>
        <v>2010</v>
      </c>
      <c r="H251" s="106">
        <f>DATEVALUE(E251&amp;"/"&amp;F251&amp;"/"&amp;G251)</f>
        <v>40427</v>
      </c>
      <c r="I251" s="107"/>
      <c r="J251" s="321"/>
      <c r="K251" s="40"/>
      <c r="L251" s="155">
        <f>IF(J251&lt;&gt;"",IF(J251=0,IF(K251=0,"","km's ?"),IF(K251&lt;&gt;"",IF(K251=0,"tijd ?",J251/(K251*24)),"")),"")</f>
      </c>
      <c r="M251" s="355"/>
      <c r="N251" s="355" t="str">
        <f t="shared" si="34"/>
        <v>36</v>
      </c>
      <c r="O251" s="355" t="str">
        <f t="shared" si="35"/>
        <v>9</v>
      </c>
      <c r="P251" s="14">
        <f t="shared" si="40"/>
      </c>
      <c r="Q251" s="203">
        <f>IF(J251&lt;&gt;"",IF(J251=0,"",IF(K251=0,"",K251/J251)),"")</f>
      </c>
      <c r="R251" s="41"/>
      <c r="S251" s="42"/>
      <c r="T251" s="42"/>
      <c r="U251" s="42"/>
      <c r="V251" s="42"/>
      <c r="W251" s="50">
        <f>IF(X251&lt;&gt;"",IF(U251&gt;0,IF(L251="","",(L251/U251)*(220/(220-X251))*100),""),"")</f>
      </c>
      <c r="X251" s="42">
        <f>IF(INFO!B$10&lt;&gt;"",IF(MONTH(H251)-MONTH(INFO!B$10)&gt;0,YEAR(H251)-YEAR(INFO!B$10),IF(MONTH(H251)-MONTH(INFO!B$10)=0,IF(DAY(H251)-DAY(INFO!B$10)&lt;0,YEAR(H251)-YEAR(INFO!B$10)-1,YEAR(H251)-YEAR(INFO!B$10)),YEAR(H251)-YEAR(INFO!B$10)-1)),"")</f>
      </c>
      <c r="Y251" s="43"/>
      <c r="Z251" s="43">
        <f>IF(INFO!$B$11&lt;&gt;"",IF(INFO!$B$11&lt;&gt;0,IF(Y251&lt;&gt;"",IF(Y251&lt;&gt;0,Y251*100*100/(INFO!$B$11*INFO!$B$11),""),""),""),"")</f>
      </c>
      <c r="AA251" s="361"/>
    </row>
    <row r="252" spans="1:27" ht="12.75">
      <c r="A252" s="162">
        <f>COUNTIF($M$2:M252,"W")+COUNTIF($M$2:M252,"T")+COUNTIF($M$2:M252,"C")+COUNTIF($M$2:M252,"P")</f>
        <v>0</v>
      </c>
      <c r="B252" s="188">
        <f>COUNTIF(M246:M252,"W")+COUNTIF(M246:M252,"T")+COUNTIF(M246:M252,"C")+COUNTIF(M246:M252,"P")</f>
        <v>0</v>
      </c>
      <c r="C252" s="188">
        <f>COUNTIF(M251:M252,"W")+COUNTIF(M251:M252,"T")+COUNTIF(M251:M252,"C")+COUNTIF(M251:M252,"P")</f>
        <v>0</v>
      </c>
      <c r="D252" s="188">
        <f>D244+1</f>
        <v>36</v>
      </c>
      <c r="E252" s="188">
        <v>6</v>
      </c>
      <c r="F252" s="188">
        <v>9</v>
      </c>
      <c r="G252" s="188">
        <f>G250</f>
        <v>2010</v>
      </c>
      <c r="H252" s="29">
        <f t="shared" si="37"/>
        <v>40427</v>
      </c>
      <c r="I252" s="30"/>
      <c r="J252" s="320"/>
      <c r="K252" s="8"/>
      <c r="L252" s="155">
        <f t="shared" si="38"/>
      </c>
      <c r="M252" s="354"/>
      <c r="N252" s="354" t="str">
        <f t="shared" si="34"/>
        <v>36</v>
      </c>
      <c r="O252" s="354" t="str">
        <f t="shared" si="35"/>
        <v>9</v>
      </c>
      <c r="P252" s="14">
        <f t="shared" si="40"/>
      </c>
      <c r="Q252" s="202">
        <f t="shared" si="32"/>
      </c>
      <c r="R252" s="10"/>
      <c r="S252" s="11"/>
      <c r="T252" s="11"/>
      <c r="U252" s="11"/>
      <c r="V252" s="11"/>
      <c r="W252" s="9">
        <f t="shared" si="36"/>
      </c>
      <c r="X252" s="11">
        <f>IF(INFO!B$10&lt;&gt;"",IF(MONTH(H252)-MONTH(INFO!B$10)&gt;0,YEAR(H252)-YEAR(INFO!B$10),IF(MONTH(H252)-MONTH(INFO!B$10)=0,IF(DAY(H252)-DAY(INFO!B$10)&lt;0,YEAR(H252)-YEAR(INFO!B$10)-1,YEAR(H252)-YEAR(INFO!B$10)),YEAR(H252)-YEAR(INFO!B$10)-1)),"")</f>
      </c>
      <c r="Y252" s="12"/>
      <c r="Z252" s="12">
        <f>IF(INFO!$B$11&lt;&gt;"",IF(INFO!$B$11&lt;&gt;0,IF(Y252&lt;&gt;"",IF(Y252&lt;&gt;0,Y252*100*100/(INFO!$B$11*INFO!$B$11),""),""),""),"")</f>
      </c>
      <c r="AA252" s="360"/>
    </row>
    <row r="253" spans="1:27" ht="12.75">
      <c r="A253" s="162">
        <f>COUNTIF($M$2:M253,"W")+COUNTIF($M$2:M253,"T")+COUNTIF($M$2:M253,"C")+COUNTIF($M$2:M253,"P")</f>
        <v>0</v>
      </c>
      <c r="B253" s="188">
        <f>COUNTIF(M246:M253,"W")+COUNTIF(M246:M253,"T")+COUNTIF(M246:M253,"C")+COUNTIF(M246:M253,"P")</f>
        <v>0</v>
      </c>
      <c r="C253" s="188">
        <f>COUNTIF(M251:M253,"W")+COUNTIF(M251:M253,"T")+COUNTIF(M251:M253,"C")+COUNTIF(M251:M253,"P")</f>
        <v>0</v>
      </c>
      <c r="D253" s="188">
        <f t="shared" si="33"/>
        <v>36</v>
      </c>
      <c r="E253" s="188">
        <v>7</v>
      </c>
      <c r="F253" s="188">
        <v>9</v>
      </c>
      <c r="G253" s="188">
        <f t="shared" si="39"/>
        <v>2010</v>
      </c>
      <c r="H253" s="29">
        <f t="shared" si="37"/>
        <v>40428</v>
      </c>
      <c r="I253" s="30"/>
      <c r="J253" s="320"/>
      <c r="K253" s="8"/>
      <c r="L253" s="155">
        <f t="shared" si="38"/>
      </c>
      <c r="M253" s="354"/>
      <c r="N253" s="354" t="str">
        <f t="shared" si="34"/>
        <v>36</v>
      </c>
      <c r="O253" s="354" t="str">
        <f t="shared" si="35"/>
        <v>9</v>
      </c>
      <c r="P253" s="14">
        <f t="shared" si="40"/>
      </c>
      <c r="Q253" s="202">
        <f t="shared" si="32"/>
      </c>
      <c r="R253" s="10"/>
      <c r="S253" s="11"/>
      <c r="T253" s="11"/>
      <c r="U253" s="11"/>
      <c r="V253" s="11"/>
      <c r="W253" s="9">
        <f t="shared" si="36"/>
      </c>
      <c r="X253" s="11">
        <f>IF(INFO!B$10&lt;&gt;"",IF(MONTH(H253)-MONTH(INFO!B$10)&gt;0,YEAR(H253)-YEAR(INFO!B$10),IF(MONTH(H253)-MONTH(INFO!B$10)=0,IF(DAY(H253)-DAY(INFO!B$10)&lt;0,YEAR(H253)-YEAR(INFO!B$10)-1,YEAR(H253)-YEAR(INFO!B$10)),YEAR(H253)-YEAR(INFO!B$10)-1)),"")</f>
      </c>
      <c r="Y253" s="12"/>
      <c r="Z253" s="12">
        <f>IF(INFO!$B$11&lt;&gt;"",IF(INFO!$B$11&lt;&gt;0,IF(Y253&lt;&gt;"",IF(Y253&lt;&gt;0,Y253*100*100/(INFO!$B$11*INFO!$B$11),""),""),""),"")</f>
      </c>
      <c r="AA253" s="360"/>
    </row>
    <row r="254" spans="1:27" ht="12.75">
      <c r="A254" s="162">
        <f>COUNTIF($M$2:M254,"W")+COUNTIF($M$2:M254,"T")+COUNTIF($M$2:M254,"C")+COUNTIF($M$2:M254,"P")</f>
        <v>0</v>
      </c>
      <c r="B254" s="188">
        <f>COUNTIF(M246:M254,"W")+COUNTIF(M246:M254,"T")+COUNTIF(M246:M254,"C")+COUNTIF(M246:M254,"P")</f>
        <v>0</v>
      </c>
      <c r="C254" s="188">
        <f>COUNTIF(M251:M254,"W")+COUNTIF(M251:M254,"T")+COUNTIF(M251:M254,"C")+COUNTIF(M251:M254,"P")</f>
        <v>0</v>
      </c>
      <c r="D254" s="188">
        <f t="shared" si="33"/>
        <v>36</v>
      </c>
      <c r="E254" s="188">
        <v>8</v>
      </c>
      <c r="F254" s="188">
        <v>9</v>
      </c>
      <c r="G254" s="188">
        <f t="shared" si="39"/>
        <v>2010</v>
      </c>
      <c r="H254" s="29">
        <f t="shared" si="37"/>
        <v>40429</v>
      </c>
      <c r="I254" s="30"/>
      <c r="J254" s="320"/>
      <c r="K254" s="8"/>
      <c r="L254" s="155">
        <f t="shared" si="38"/>
      </c>
      <c r="M254" s="354"/>
      <c r="N254" s="354" t="str">
        <f t="shared" si="34"/>
        <v>36</v>
      </c>
      <c r="O254" s="354" t="str">
        <f t="shared" si="35"/>
        <v>9</v>
      </c>
      <c r="P254" s="14">
        <f t="shared" si="40"/>
      </c>
      <c r="Q254" s="202">
        <f aca="true" t="shared" si="41" ref="Q254:Q314">IF(J254&lt;&gt;"",IF(J254=0,"",IF(K254=0,"",K254/J254)),"")</f>
      </c>
      <c r="R254" s="10"/>
      <c r="S254" s="11"/>
      <c r="T254" s="11"/>
      <c r="U254" s="11"/>
      <c r="V254" s="11"/>
      <c r="W254" s="9">
        <f t="shared" si="36"/>
      </c>
      <c r="X254" s="11">
        <f>IF(INFO!B$10&lt;&gt;"",IF(MONTH(H254)-MONTH(INFO!B$10)&gt;0,YEAR(H254)-YEAR(INFO!B$10),IF(MONTH(H254)-MONTH(INFO!B$10)=0,IF(DAY(H254)-DAY(INFO!B$10)&lt;0,YEAR(H254)-YEAR(INFO!B$10)-1,YEAR(H254)-YEAR(INFO!B$10)),YEAR(H254)-YEAR(INFO!B$10)-1)),"")</f>
      </c>
      <c r="Y254" s="12"/>
      <c r="Z254" s="12">
        <f>IF(INFO!$B$11&lt;&gt;"",IF(INFO!$B$11&lt;&gt;0,IF(Y254&lt;&gt;"",IF(Y254&lt;&gt;0,Y254*100*100/(INFO!$B$11*INFO!$B$11),""),""),""),"")</f>
      </c>
      <c r="AA254" s="360"/>
    </row>
    <row r="255" spans="1:27" ht="12.75">
      <c r="A255" s="162">
        <f>COUNTIF($M$2:M255,"W")+COUNTIF($M$2:M255,"T")+COUNTIF($M$2:M255,"C")+COUNTIF($M$2:M255,"P")</f>
        <v>0</v>
      </c>
      <c r="B255" s="188">
        <f>COUNTIF(M246:M255,"W")+COUNTIF(M246:M255,"T")+COUNTIF(M246:M255,"C")+COUNTIF(M246:M255,"P")</f>
        <v>0</v>
      </c>
      <c r="C255" s="188">
        <f>COUNTIF(M251:M255,"W")+COUNTIF(M251:M255,"T")+COUNTIF(M251:M255,"C")+COUNTIF(M251:M255,"P")</f>
        <v>0</v>
      </c>
      <c r="D255" s="188">
        <f t="shared" si="33"/>
        <v>36</v>
      </c>
      <c r="E255" s="188">
        <v>9</v>
      </c>
      <c r="F255" s="188">
        <v>9</v>
      </c>
      <c r="G255" s="188">
        <f t="shared" si="39"/>
        <v>2010</v>
      </c>
      <c r="H255" s="29">
        <f t="shared" si="37"/>
        <v>40430</v>
      </c>
      <c r="I255" s="30"/>
      <c r="J255" s="320"/>
      <c r="K255" s="8"/>
      <c r="L255" s="155">
        <f t="shared" si="38"/>
      </c>
      <c r="M255" s="354"/>
      <c r="N255" s="354" t="str">
        <f t="shared" si="34"/>
        <v>36</v>
      </c>
      <c r="O255" s="354" t="str">
        <f t="shared" si="35"/>
        <v>9</v>
      </c>
      <c r="P255" s="14">
        <f t="shared" si="40"/>
      </c>
      <c r="Q255" s="202">
        <f t="shared" si="41"/>
      </c>
      <c r="R255" s="10"/>
      <c r="S255" s="11"/>
      <c r="T255" s="11"/>
      <c r="U255" s="11"/>
      <c r="V255" s="11"/>
      <c r="W255" s="9">
        <f t="shared" si="36"/>
      </c>
      <c r="X255" s="11">
        <f>IF(INFO!B$10&lt;&gt;"",IF(MONTH(H255)-MONTH(INFO!B$10)&gt;0,YEAR(H255)-YEAR(INFO!B$10),IF(MONTH(H255)-MONTH(INFO!B$10)=0,IF(DAY(H255)-DAY(INFO!B$10)&lt;0,YEAR(H255)-YEAR(INFO!B$10)-1,YEAR(H255)-YEAR(INFO!B$10)),YEAR(H255)-YEAR(INFO!B$10)-1)),"")</f>
      </c>
      <c r="Y255" s="12"/>
      <c r="Z255" s="12">
        <f>IF(INFO!$B$11&lt;&gt;"",IF(INFO!$B$11&lt;&gt;0,IF(Y255&lt;&gt;"",IF(Y255&lt;&gt;0,Y255*100*100/(INFO!$B$11*INFO!$B$11),""),""),""),"")</f>
      </c>
      <c r="AA255" s="360"/>
    </row>
    <row r="256" spans="1:27" ht="12.75">
      <c r="A256" s="162">
        <f>COUNTIF($M$2:M256,"W")+COUNTIF($M$2:M256,"T")+COUNTIF($M$2:M256,"C")+COUNTIF($M$2:M256,"P")</f>
        <v>0</v>
      </c>
      <c r="B256" s="188">
        <f>COUNTIF(M246:M256,"W")+COUNTIF(M246:M256,"T")+COUNTIF(M246:M256,"C")+COUNTIF(M246:M256,"P")</f>
        <v>0</v>
      </c>
      <c r="C256" s="188">
        <f>COUNTIF(M251:M256,"W")+COUNTIF(M251:M256,"T")+COUNTIF(M251:M256,"C")+COUNTIF(M251:M256,"P")</f>
        <v>0</v>
      </c>
      <c r="D256" s="188">
        <f t="shared" si="33"/>
        <v>36</v>
      </c>
      <c r="E256" s="188">
        <v>10</v>
      </c>
      <c r="F256" s="188">
        <v>9</v>
      </c>
      <c r="G256" s="188">
        <f t="shared" si="39"/>
        <v>2010</v>
      </c>
      <c r="H256" s="29">
        <f t="shared" si="37"/>
        <v>40431</v>
      </c>
      <c r="I256" s="30"/>
      <c r="J256" s="320"/>
      <c r="K256" s="8"/>
      <c r="L256" s="155">
        <f t="shared" si="38"/>
      </c>
      <c r="M256" s="354"/>
      <c r="N256" s="354" t="str">
        <f t="shared" si="34"/>
        <v>36</v>
      </c>
      <c r="O256" s="354" t="str">
        <f t="shared" si="35"/>
        <v>9</v>
      </c>
      <c r="P256" s="14">
        <f t="shared" si="40"/>
      </c>
      <c r="Q256" s="202">
        <f t="shared" si="41"/>
      </c>
      <c r="R256" s="10"/>
      <c r="S256" s="9"/>
      <c r="T256" s="9"/>
      <c r="U256" s="9"/>
      <c r="V256" s="9"/>
      <c r="W256" s="9">
        <f t="shared" si="36"/>
      </c>
      <c r="X256" s="11">
        <f>IF(INFO!B$10&lt;&gt;"",IF(MONTH(H256)-MONTH(INFO!B$10)&gt;0,YEAR(H256)-YEAR(INFO!B$10),IF(MONTH(H256)-MONTH(INFO!B$10)=0,IF(DAY(H256)-DAY(INFO!B$10)&lt;0,YEAR(H256)-YEAR(INFO!B$10)-1,YEAR(H256)-YEAR(INFO!B$10)),YEAR(H256)-YEAR(INFO!B$10)-1)),"")</f>
      </c>
      <c r="Y256" s="12"/>
      <c r="Z256" s="12">
        <f>IF(INFO!$B$11&lt;&gt;"",IF(INFO!$B$11&lt;&gt;0,IF(Y256&lt;&gt;"",IF(Y256&lt;&gt;0,Y256*100*100/(INFO!$B$11*INFO!$B$11),""),""),""),"")</f>
      </c>
      <c r="AA256" s="360"/>
    </row>
    <row r="257" spans="1:27" ht="12.75">
      <c r="A257" s="162">
        <f>COUNTIF($M$2:M257,"W")+COUNTIF($M$2:M257,"T")+COUNTIF($M$2:M257,"C")+COUNTIF($M$2:M257,"P")</f>
        <v>0</v>
      </c>
      <c r="B257" s="188">
        <f>COUNTIF(M246:M257,"W")+COUNTIF(M246:M257,"T")+COUNTIF(M246:M257,"C")+COUNTIF(M246:M257,"P")</f>
        <v>0</v>
      </c>
      <c r="C257" s="188">
        <f>COUNTIF(M251:M257,"W")+COUNTIF(M251:M257,"T")+COUNTIF(M251:M257,"C")+COUNTIF(M251:M257,"P")</f>
        <v>0</v>
      </c>
      <c r="D257" s="188">
        <f t="shared" si="33"/>
        <v>36</v>
      </c>
      <c r="E257" s="188">
        <v>11</v>
      </c>
      <c r="F257" s="188">
        <v>9</v>
      </c>
      <c r="G257" s="188">
        <f t="shared" si="39"/>
        <v>2010</v>
      </c>
      <c r="H257" s="29">
        <f t="shared" si="37"/>
        <v>40432</v>
      </c>
      <c r="I257" s="30"/>
      <c r="J257" s="322"/>
      <c r="K257" s="54"/>
      <c r="L257" s="156">
        <f t="shared" si="38"/>
      </c>
      <c r="M257" s="63"/>
      <c r="N257" s="63" t="str">
        <f t="shared" si="34"/>
        <v>36</v>
      </c>
      <c r="O257" s="63" t="str">
        <f t="shared" si="35"/>
        <v>9</v>
      </c>
      <c r="P257" s="64">
        <f t="shared" si="40"/>
      </c>
      <c r="Q257" s="204">
        <f t="shared" si="41"/>
      </c>
      <c r="R257" s="51"/>
      <c r="S257" s="55"/>
      <c r="T257" s="55"/>
      <c r="U257" s="55"/>
      <c r="V257" s="55"/>
      <c r="W257" s="53">
        <f t="shared" si="36"/>
      </c>
      <c r="X257" s="55">
        <f>IF(INFO!B$10&lt;&gt;"",IF(MONTH(H257)-MONTH(INFO!B$10)&gt;0,YEAR(H257)-YEAR(INFO!B$10),IF(MONTH(H257)-MONTH(INFO!B$10)=0,IF(DAY(H257)-DAY(INFO!B$10)&lt;0,YEAR(H257)-YEAR(INFO!B$10)-1,YEAR(H257)-YEAR(INFO!B$10)),YEAR(H257)-YEAR(INFO!B$10)-1)),"")</f>
      </c>
      <c r="Y257" s="56"/>
      <c r="Z257" s="56">
        <f>IF(INFO!$B$11&lt;&gt;"",IF(INFO!$B$11&lt;&gt;0,IF(Y257&lt;&gt;"",IF(Y257&lt;&gt;0,Y257*100*100/(INFO!$B$11*INFO!$B$11),""),""),""),"")</f>
      </c>
      <c r="AA257" s="362"/>
    </row>
    <row r="258" spans="1:27" ht="13.5" thickBot="1">
      <c r="A258" s="162">
        <f>COUNTIF($M$2:M258,"W")+COUNTIF($M$2:M258,"T")+COUNTIF($M$2:M258,"C")+COUNTIF($M$2:M258,"P")</f>
        <v>0</v>
      </c>
      <c r="B258" s="189">
        <f>COUNTIF(M246:M258,"W")+COUNTIF(M246:M258,"T")+COUNTIF(M246:M258,"C")+COUNTIF(M246:M258,"P")</f>
        <v>0</v>
      </c>
      <c r="C258" s="189">
        <f>COUNTIF(M251:M258,"W")+COUNTIF(M251:M258,"T")+COUNTIF(M251:M258,"C")+COUNTIF(M251:M258,"P")</f>
        <v>0</v>
      </c>
      <c r="D258" s="189">
        <f t="shared" si="33"/>
        <v>36</v>
      </c>
      <c r="E258" s="189">
        <v>12</v>
      </c>
      <c r="F258" s="189">
        <v>9</v>
      </c>
      <c r="G258" s="189">
        <f t="shared" si="39"/>
        <v>2010</v>
      </c>
      <c r="H258" s="104">
        <f t="shared" si="37"/>
        <v>40433</v>
      </c>
      <c r="I258" s="105"/>
      <c r="J258" s="323"/>
      <c r="K258" s="68"/>
      <c r="L258" s="157">
        <f t="shared" si="38"/>
      </c>
      <c r="M258" s="65"/>
      <c r="N258" s="65" t="str">
        <f t="shared" si="34"/>
        <v>36</v>
      </c>
      <c r="O258" s="65" t="str">
        <f t="shared" si="35"/>
        <v>9</v>
      </c>
      <c r="P258" s="66">
        <f t="shared" si="40"/>
      </c>
      <c r="Q258" s="205">
        <f t="shared" si="41"/>
      </c>
      <c r="R258" s="69"/>
      <c r="S258" s="70"/>
      <c r="T258" s="70"/>
      <c r="U258" s="70"/>
      <c r="V258" s="70"/>
      <c r="W258" s="67">
        <f t="shared" si="36"/>
      </c>
      <c r="X258" s="70">
        <f>IF(INFO!B$10&lt;&gt;"",IF(MONTH(H258)-MONTH(INFO!B$10)&gt;0,YEAR(H258)-YEAR(INFO!B$10),IF(MONTH(H258)-MONTH(INFO!B$10)=0,IF(DAY(H258)-DAY(INFO!B$10)&lt;0,YEAR(H258)-YEAR(INFO!B$10)-1,YEAR(H258)-YEAR(INFO!B$10)),YEAR(H258)-YEAR(INFO!B$10)-1)),"")</f>
      </c>
      <c r="Y258" s="71"/>
      <c r="Z258" s="71">
        <f>IF(INFO!$B$11&lt;&gt;"",IF(INFO!$B$11&lt;&gt;0,IF(Y258&lt;&gt;"",IF(Y258&lt;&gt;0,Y258*100*100/(INFO!$B$11*INFO!$B$11),""),""),""),"")</f>
      </c>
      <c r="AA258" s="363"/>
    </row>
    <row r="259" spans="1:27" ht="12.75">
      <c r="A259" s="162">
        <f>COUNTIF($M$2:M259,"W")+COUNTIF($M$2:M259,"T")+COUNTIF($M$2:M259,"C")+COUNTIF($M$2:M259,"P")</f>
        <v>0</v>
      </c>
      <c r="B259" s="190">
        <f>COUNTIF(M246:M259,"W")+COUNTIF(M246:M259,"T")+COUNTIF(M246:M259,"C")+COUNTIF(M246:M259,"P")</f>
        <v>0</v>
      </c>
      <c r="C259" s="190">
        <f>COUNTIF(M259:M259,"W")+COUNTIF(M259:M259,"T")+COUNTIF(M259:M259,"C")+COUNTIF(M259:M259,"P")</f>
        <v>0</v>
      </c>
      <c r="D259" s="190">
        <f>D251+1</f>
        <v>37</v>
      </c>
      <c r="E259" s="190">
        <v>13</v>
      </c>
      <c r="F259" s="190">
        <v>9</v>
      </c>
      <c r="G259" s="190">
        <f t="shared" si="39"/>
        <v>2010</v>
      </c>
      <c r="H259" s="106">
        <f t="shared" si="37"/>
        <v>40434</v>
      </c>
      <c r="I259" s="107"/>
      <c r="J259" s="321"/>
      <c r="K259" s="40"/>
      <c r="L259" s="155">
        <f t="shared" si="38"/>
      </c>
      <c r="M259" s="355"/>
      <c r="N259" s="355" t="str">
        <f aca="true" t="shared" si="42" ref="N259:N322">M259&amp;D259</f>
        <v>37</v>
      </c>
      <c r="O259" s="355" t="str">
        <f aca="true" t="shared" si="43" ref="O259:O322">M259&amp;F259</f>
        <v>9</v>
      </c>
      <c r="P259" s="14">
        <f t="shared" si="40"/>
      </c>
      <c r="Q259" s="203">
        <f t="shared" si="41"/>
      </c>
      <c r="R259" s="41"/>
      <c r="S259" s="50"/>
      <c r="T259" s="50"/>
      <c r="U259" s="50"/>
      <c r="V259" s="50"/>
      <c r="W259" s="50">
        <f t="shared" si="36"/>
      </c>
      <c r="X259" s="42">
        <f>IF(INFO!B$10&lt;&gt;"",IF(MONTH(H259)-MONTH(INFO!B$10)&gt;0,YEAR(H259)-YEAR(INFO!B$10),IF(MONTH(H259)-MONTH(INFO!B$10)=0,IF(DAY(H259)-DAY(INFO!B$10)&lt;0,YEAR(H259)-YEAR(INFO!B$10)-1,YEAR(H259)-YEAR(INFO!B$10)),YEAR(H259)-YEAR(INFO!B$10)-1)),"")</f>
      </c>
      <c r="Y259" s="43"/>
      <c r="Z259" s="43">
        <f>IF(INFO!$B$11&lt;&gt;"",IF(INFO!$B$11&lt;&gt;0,IF(Y259&lt;&gt;"",IF(Y259&lt;&gt;0,Y259*100*100/(INFO!$B$11*INFO!$B$11),""),""),""),"")</f>
      </c>
      <c r="AA259" s="361"/>
    </row>
    <row r="260" spans="1:27" ht="12.75">
      <c r="A260" s="162">
        <f>COUNTIF($M$2:M260,"W")+COUNTIF($M$2:M260,"T")+COUNTIF($M$2:M260,"C")+COUNTIF($M$2:M260,"P")</f>
        <v>0</v>
      </c>
      <c r="B260" s="188">
        <f>COUNTIF(M246:M260,"W")+COUNTIF(M246:M260,"T")+COUNTIF(M246:M260,"C")+COUNTIF(M246:M260,"P")</f>
        <v>0</v>
      </c>
      <c r="C260" s="188">
        <f>COUNTIF(M259:M260,"W")+COUNTIF(M259:M260,"T")+COUNTIF(M259:M260,"C")+COUNTIF(M259:M260,"P")</f>
        <v>0</v>
      </c>
      <c r="D260" s="188">
        <f t="shared" si="33"/>
        <v>37</v>
      </c>
      <c r="E260" s="188">
        <v>14</v>
      </c>
      <c r="F260" s="188">
        <v>9</v>
      </c>
      <c r="G260" s="188">
        <f t="shared" si="39"/>
        <v>2010</v>
      </c>
      <c r="H260" s="29">
        <f t="shared" si="37"/>
        <v>40435</v>
      </c>
      <c r="I260" s="30"/>
      <c r="J260" s="320"/>
      <c r="K260" s="8"/>
      <c r="L260" s="155">
        <f t="shared" si="38"/>
      </c>
      <c r="M260" s="354"/>
      <c r="N260" s="354" t="str">
        <f t="shared" si="42"/>
        <v>37</v>
      </c>
      <c r="O260" s="354" t="str">
        <f t="shared" si="43"/>
        <v>9</v>
      </c>
      <c r="P260" s="14">
        <f t="shared" si="40"/>
      </c>
      <c r="Q260" s="202">
        <f t="shared" si="41"/>
      </c>
      <c r="R260" s="10"/>
      <c r="S260" s="11"/>
      <c r="T260" s="11"/>
      <c r="U260" s="11"/>
      <c r="V260" s="11"/>
      <c r="W260" s="9">
        <f t="shared" si="36"/>
      </c>
      <c r="X260" s="11">
        <f>IF(INFO!B$10&lt;&gt;"",IF(MONTH(H260)-MONTH(INFO!B$10)&gt;0,YEAR(H260)-YEAR(INFO!B$10),IF(MONTH(H260)-MONTH(INFO!B$10)=0,IF(DAY(H260)-DAY(INFO!B$10)&lt;0,YEAR(H260)-YEAR(INFO!B$10)-1,YEAR(H260)-YEAR(INFO!B$10)),YEAR(H260)-YEAR(INFO!B$10)-1)),"")</f>
      </c>
      <c r="Y260" s="12"/>
      <c r="Z260" s="12">
        <f>IF(INFO!$B$11&lt;&gt;"",IF(INFO!$B$11&lt;&gt;0,IF(Y260&lt;&gt;"",IF(Y260&lt;&gt;0,Y260*100*100/(INFO!$B$11*INFO!$B$11),""),""),""),"")</f>
      </c>
      <c r="AA260" s="360"/>
    </row>
    <row r="261" spans="1:27" ht="12.75">
      <c r="A261" s="162">
        <f>COUNTIF($M$2:M261,"W")+COUNTIF($M$2:M261,"T")+COUNTIF($M$2:M261,"C")+COUNTIF($M$2:M261,"P")</f>
        <v>0</v>
      </c>
      <c r="B261" s="188">
        <f>COUNTIF(M246:M261,"W")+COUNTIF(M246:M261,"T")+COUNTIF(M246:M261,"C")+COUNTIF(M246:M261,"P")</f>
        <v>0</v>
      </c>
      <c r="C261" s="188">
        <f>COUNTIF(M259:M261,"W")+COUNTIF(M259:M261,"T")+COUNTIF(M259:M261,"C")+COUNTIF(M259:M261,"P")</f>
        <v>0</v>
      </c>
      <c r="D261" s="188">
        <f aca="true" t="shared" si="44" ref="D261:D324">ROUND((H261-H$2)/7,0)</f>
        <v>37</v>
      </c>
      <c r="E261" s="188">
        <v>15</v>
      </c>
      <c r="F261" s="188">
        <v>9</v>
      </c>
      <c r="G261" s="188">
        <f t="shared" si="39"/>
        <v>2010</v>
      </c>
      <c r="H261" s="29">
        <f t="shared" si="37"/>
        <v>40436</v>
      </c>
      <c r="I261" s="30"/>
      <c r="J261" s="320"/>
      <c r="K261" s="8"/>
      <c r="L261" s="155">
        <f t="shared" si="38"/>
      </c>
      <c r="M261" s="354"/>
      <c r="N261" s="354" t="str">
        <f t="shared" si="42"/>
        <v>37</v>
      </c>
      <c r="O261" s="354" t="str">
        <f t="shared" si="43"/>
        <v>9</v>
      </c>
      <c r="P261" s="14">
        <f t="shared" si="40"/>
      </c>
      <c r="Q261" s="202">
        <f t="shared" si="41"/>
      </c>
      <c r="R261" s="10"/>
      <c r="S261" s="11"/>
      <c r="T261" s="11"/>
      <c r="U261" s="11"/>
      <c r="V261" s="11"/>
      <c r="W261" s="9">
        <f aca="true" t="shared" si="45" ref="W261:W324">IF(X261&lt;&gt;"",IF(U261&gt;0,IF(L261="","",(L261/U261)*(220/(220-X261))*100),""),"")</f>
      </c>
      <c r="X261" s="11">
        <f>IF(INFO!B$10&lt;&gt;"",IF(MONTH(H261)-MONTH(INFO!B$10)&gt;0,YEAR(H261)-YEAR(INFO!B$10),IF(MONTH(H261)-MONTH(INFO!B$10)=0,IF(DAY(H261)-DAY(INFO!B$10)&lt;0,YEAR(H261)-YEAR(INFO!B$10)-1,YEAR(H261)-YEAR(INFO!B$10)),YEAR(H261)-YEAR(INFO!B$10)-1)),"")</f>
      </c>
      <c r="Y261" s="12"/>
      <c r="Z261" s="12">
        <f>IF(INFO!$B$11&lt;&gt;"",IF(INFO!$B$11&lt;&gt;0,IF(Y261&lt;&gt;"",IF(Y261&lt;&gt;0,Y261*100*100/(INFO!$B$11*INFO!$B$11),""),""),""),"")</f>
      </c>
      <c r="AA261" s="360"/>
    </row>
    <row r="262" spans="1:27" ht="12.75">
      <c r="A262" s="162">
        <f>COUNTIF($M$2:M262,"W")+COUNTIF($M$2:M262,"T")+COUNTIF($M$2:M262,"C")+COUNTIF($M$2:M262,"P")</f>
        <v>0</v>
      </c>
      <c r="B262" s="188">
        <f>COUNTIF(M246:M262,"W")+COUNTIF(M246:M262,"T")+COUNTIF(M246:M262,"C")+COUNTIF(M246:M262,"P")</f>
        <v>0</v>
      </c>
      <c r="C262" s="188">
        <f>COUNTIF(M259:M262,"W")+COUNTIF(M259:M262,"T")+COUNTIF(M259:M262,"C")+COUNTIF(M259:M262,"P")</f>
        <v>0</v>
      </c>
      <c r="D262" s="188">
        <f t="shared" si="44"/>
        <v>37</v>
      </c>
      <c r="E262" s="188">
        <v>16</v>
      </c>
      <c r="F262" s="188">
        <v>9</v>
      </c>
      <c r="G262" s="188">
        <f t="shared" si="39"/>
        <v>2010</v>
      </c>
      <c r="H262" s="29">
        <f aca="true" t="shared" si="46" ref="H262:H325">DATEVALUE(E262&amp;"/"&amp;F262&amp;"/"&amp;G262)</f>
        <v>40437</v>
      </c>
      <c r="I262" s="30"/>
      <c r="J262" s="320"/>
      <c r="K262" s="8"/>
      <c r="L262" s="155">
        <f aca="true" t="shared" si="47" ref="L262:L325">IF(J262&lt;&gt;"",IF(J262=0,IF(K262=0,"","km's ?"),IF(K262&lt;&gt;"",IF(K262=0,"tijd ?",J262/(K262*24)),"")),"")</f>
      </c>
      <c r="M262" s="354"/>
      <c r="N262" s="354" t="str">
        <f t="shared" si="42"/>
        <v>37</v>
      </c>
      <c r="O262" s="354" t="str">
        <f t="shared" si="43"/>
        <v>9</v>
      </c>
      <c r="P262" s="14">
        <f aca="true" t="shared" si="48" ref="P262:P325">IF(M262="R","rustdag",IF(M262="H","hometrainer",""))</f>
      </c>
      <c r="Q262" s="202">
        <f t="shared" si="41"/>
      </c>
      <c r="R262" s="10"/>
      <c r="S262" s="11"/>
      <c r="T262" s="11"/>
      <c r="U262" s="11"/>
      <c r="V262" s="11"/>
      <c r="W262" s="9">
        <f t="shared" si="45"/>
      </c>
      <c r="X262" s="11">
        <f>IF(INFO!B$10&lt;&gt;"",IF(MONTH(H262)-MONTH(INFO!B$10)&gt;0,YEAR(H262)-YEAR(INFO!B$10),IF(MONTH(H262)-MONTH(INFO!B$10)=0,IF(DAY(H262)-DAY(INFO!B$10)&lt;0,YEAR(H262)-YEAR(INFO!B$10)-1,YEAR(H262)-YEAR(INFO!B$10)),YEAR(H262)-YEAR(INFO!B$10)-1)),"")</f>
      </c>
      <c r="Y262" s="12"/>
      <c r="Z262" s="12">
        <f>IF(INFO!$B$11&lt;&gt;"",IF(INFO!$B$11&lt;&gt;0,IF(Y262&lt;&gt;"",IF(Y262&lt;&gt;0,Y262*100*100/(INFO!$B$11*INFO!$B$11),""),""),""),"")</f>
      </c>
      <c r="AA262" s="360"/>
    </row>
    <row r="263" spans="1:27" ht="12.75">
      <c r="A263" s="162">
        <f>COUNTIF($M$2:M263,"W")+COUNTIF($M$2:M263,"T")+COUNTIF($M$2:M263,"C")+COUNTIF($M$2:M263,"P")</f>
        <v>0</v>
      </c>
      <c r="B263" s="188">
        <f>COUNTIF(M246:M263,"W")+COUNTIF(M246:M263,"T")+COUNTIF(M246:M263,"C")+COUNTIF(M246:M263,"P")</f>
        <v>0</v>
      </c>
      <c r="C263" s="188">
        <f>COUNTIF(M259:M263,"W")+COUNTIF(M259:M263,"T")+COUNTIF(M259:M263,"C")+COUNTIF(M259:M263,"P")</f>
        <v>0</v>
      </c>
      <c r="D263" s="188">
        <f t="shared" si="44"/>
        <v>37</v>
      </c>
      <c r="E263" s="188">
        <v>17</v>
      </c>
      <c r="F263" s="188">
        <v>9</v>
      </c>
      <c r="G263" s="188">
        <f t="shared" si="39"/>
        <v>2010</v>
      </c>
      <c r="H263" s="29">
        <f t="shared" si="46"/>
        <v>40438</v>
      </c>
      <c r="I263" s="30"/>
      <c r="J263" s="320"/>
      <c r="K263" s="8"/>
      <c r="L263" s="155">
        <f t="shared" si="47"/>
      </c>
      <c r="M263" s="354"/>
      <c r="N263" s="354" t="str">
        <f t="shared" si="42"/>
        <v>37</v>
      </c>
      <c r="O263" s="354" t="str">
        <f t="shared" si="43"/>
        <v>9</v>
      </c>
      <c r="P263" s="14">
        <f t="shared" si="48"/>
      </c>
      <c r="Q263" s="202">
        <f t="shared" si="41"/>
      </c>
      <c r="R263" s="10"/>
      <c r="S263" s="11"/>
      <c r="T263" s="11"/>
      <c r="U263" s="11"/>
      <c r="V263" s="11"/>
      <c r="W263" s="9">
        <f t="shared" si="45"/>
      </c>
      <c r="X263" s="11">
        <f>IF(INFO!B$10&lt;&gt;"",IF(MONTH(H263)-MONTH(INFO!B$10)&gt;0,YEAR(H263)-YEAR(INFO!B$10),IF(MONTH(H263)-MONTH(INFO!B$10)=0,IF(DAY(H263)-DAY(INFO!B$10)&lt;0,YEAR(H263)-YEAR(INFO!B$10)-1,YEAR(H263)-YEAR(INFO!B$10)),YEAR(H263)-YEAR(INFO!B$10)-1)),"")</f>
      </c>
      <c r="Y263" s="12"/>
      <c r="Z263" s="12">
        <f>IF(INFO!$B$11&lt;&gt;"",IF(INFO!$B$11&lt;&gt;0,IF(Y263&lt;&gt;"",IF(Y263&lt;&gt;0,Y263*100*100/(INFO!$B$11*INFO!$B$11),""),""),""),"")</f>
      </c>
      <c r="AA263" s="360"/>
    </row>
    <row r="264" spans="1:27" ht="12.75">
      <c r="A264" s="162">
        <f>COUNTIF($M$2:M264,"W")+COUNTIF($M$2:M264,"T")+COUNTIF($M$2:M264,"C")+COUNTIF($M$2:M264,"P")</f>
        <v>0</v>
      </c>
      <c r="B264" s="188">
        <f>COUNTIF(M246:M264,"W")+COUNTIF(M246:M264,"T")+COUNTIF(M246:M264,"C")+COUNTIF(M246:M264,"P")</f>
        <v>0</v>
      </c>
      <c r="C264" s="188">
        <f>COUNTIF(M259:M264,"W")+COUNTIF(M259:M264,"T")+COUNTIF(M259:M264,"C")+COUNTIF(M259:M264,"P")</f>
        <v>0</v>
      </c>
      <c r="D264" s="188">
        <f t="shared" si="44"/>
        <v>37</v>
      </c>
      <c r="E264" s="188">
        <v>18</v>
      </c>
      <c r="F264" s="188">
        <v>9</v>
      </c>
      <c r="G264" s="188">
        <f aca="true" t="shared" si="49" ref="G264:G327">G263</f>
        <v>2010</v>
      </c>
      <c r="H264" s="29">
        <f t="shared" si="46"/>
        <v>40439</v>
      </c>
      <c r="I264" s="30"/>
      <c r="J264" s="322"/>
      <c r="K264" s="54"/>
      <c r="L264" s="156">
        <f t="shared" si="47"/>
      </c>
      <c r="M264" s="63"/>
      <c r="N264" s="63" t="str">
        <f t="shared" si="42"/>
        <v>37</v>
      </c>
      <c r="O264" s="63" t="str">
        <f t="shared" si="43"/>
        <v>9</v>
      </c>
      <c r="P264" s="64">
        <f t="shared" si="48"/>
      </c>
      <c r="Q264" s="204">
        <f t="shared" si="41"/>
      </c>
      <c r="R264" s="51"/>
      <c r="S264" s="55"/>
      <c r="T264" s="55"/>
      <c r="U264" s="55"/>
      <c r="V264" s="55"/>
      <c r="W264" s="53">
        <f t="shared" si="45"/>
      </c>
      <c r="X264" s="55">
        <f>IF(INFO!B$10&lt;&gt;"",IF(MONTH(H264)-MONTH(INFO!B$10)&gt;0,YEAR(H264)-YEAR(INFO!B$10),IF(MONTH(H264)-MONTH(INFO!B$10)=0,IF(DAY(H264)-DAY(INFO!B$10)&lt;0,YEAR(H264)-YEAR(INFO!B$10)-1,YEAR(H264)-YEAR(INFO!B$10)),YEAR(H264)-YEAR(INFO!B$10)-1)),"")</f>
      </c>
      <c r="Y264" s="56"/>
      <c r="Z264" s="56">
        <f>IF(INFO!$B$11&lt;&gt;"",IF(INFO!$B$11&lt;&gt;0,IF(Y264&lt;&gt;"",IF(Y264&lt;&gt;0,Y264*100*100/(INFO!$B$11*INFO!$B$11),""),""),""),"")</f>
      </c>
      <c r="AA264" s="362"/>
    </row>
    <row r="265" spans="1:27" ht="13.5" thickBot="1">
      <c r="A265" s="162">
        <f>COUNTIF($M$2:M265,"W")+COUNTIF($M$2:M265,"T")+COUNTIF($M$2:M265,"C")+COUNTIF($M$2:M265,"P")</f>
        <v>0</v>
      </c>
      <c r="B265" s="189">
        <f>COUNTIF(M246:M265,"W")+COUNTIF(M246:M265,"T")+COUNTIF(M246:M265,"C")+COUNTIF(M246:M265,"P")</f>
        <v>0</v>
      </c>
      <c r="C265" s="189">
        <f>COUNTIF(M259:M265,"W")+COUNTIF(M259:M265,"T")+COUNTIF(M259:M265,"C")+COUNTIF(M259:M265,"P")</f>
        <v>0</v>
      </c>
      <c r="D265" s="189">
        <f t="shared" si="44"/>
        <v>37</v>
      </c>
      <c r="E265" s="189">
        <v>19</v>
      </c>
      <c r="F265" s="189">
        <v>9</v>
      </c>
      <c r="G265" s="189">
        <f t="shared" si="49"/>
        <v>2010</v>
      </c>
      <c r="H265" s="104">
        <f t="shared" si="46"/>
        <v>40440</v>
      </c>
      <c r="I265" s="105"/>
      <c r="J265" s="323"/>
      <c r="K265" s="68"/>
      <c r="L265" s="157">
        <f t="shared" si="47"/>
      </c>
      <c r="M265" s="65"/>
      <c r="N265" s="65" t="str">
        <f t="shared" si="42"/>
        <v>37</v>
      </c>
      <c r="O265" s="65" t="str">
        <f t="shared" si="43"/>
        <v>9</v>
      </c>
      <c r="P265" s="66">
        <f t="shared" si="48"/>
      </c>
      <c r="Q265" s="205">
        <f t="shared" si="41"/>
      </c>
      <c r="R265" s="69"/>
      <c r="S265" s="70"/>
      <c r="T265" s="70"/>
      <c r="U265" s="70"/>
      <c r="V265" s="70"/>
      <c r="W265" s="67">
        <f t="shared" si="45"/>
      </c>
      <c r="X265" s="70">
        <f>IF(INFO!B$10&lt;&gt;"",IF(MONTH(H265)-MONTH(INFO!B$10)&gt;0,YEAR(H265)-YEAR(INFO!B$10),IF(MONTH(H265)-MONTH(INFO!B$10)=0,IF(DAY(H265)-DAY(INFO!B$10)&lt;0,YEAR(H265)-YEAR(INFO!B$10)-1,YEAR(H265)-YEAR(INFO!B$10)),YEAR(H265)-YEAR(INFO!B$10)-1)),"")</f>
      </c>
      <c r="Y265" s="71"/>
      <c r="Z265" s="71">
        <f>IF(INFO!$B$11&lt;&gt;"",IF(INFO!$B$11&lt;&gt;0,IF(Y265&lt;&gt;"",IF(Y265&lt;&gt;0,Y265*100*100/(INFO!$B$11*INFO!$B$11),""),""),""),"")</f>
      </c>
      <c r="AA265" s="363"/>
    </row>
    <row r="266" spans="1:27" ht="12.75">
      <c r="A266" s="162">
        <f>COUNTIF($M$2:M266,"W")+COUNTIF($M$2:M266,"T")+COUNTIF($M$2:M266,"C")+COUNTIF($M$2:M266,"P")</f>
        <v>0</v>
      </c>
      <c r="B266" s="190">
        <f>COUNTIF(M246:M266,"W")+COUNTIF(M246:M266,"T")+COUNTIF(M246:M266,"C")+COUNTIF(M246:M266,"P")</f>
        <v>0</v>
      </c>
      <c r="C266" s="190">
        <f>COUNTIF(M266:M266,"W")+COUNTIF(M266:M266,"T")+COUNTIF(M266:M266,"C")+COUNTIF(M266:M266,"P")</f>
        <v>0</v>
      </c>
      <c r="D266" s="190">
        <f>D259+1</f>
        <v>38</v>
      </c>
      <c r="E266" s="190">
        <v>20</v>
      </c>
      <c r="F266" s="190">
        <v>9</v>
      </c>
      <c r="G266" s="190">
        <f t="shared" si="49"/>
        <v>2010</v>
      </c>
      <c r="H266" s="106">
        <f t="shared" si="46"/>
        <v>40441</v>
      </c>
      <c r="I266" s="107"/>
      <c r="J266" s="321"/>
      <c r="K266" s="40"/>
      <c r="L266" s="155">
        <f t="shared" si="47"/>
      </c>
      <c r="M266" s="355"/>
      <c r="N266" s="355" t="str">
        <f t="shared" si="42"/>
        <v>38</v>
      </c>
      <c r="O266" s="355" t="str">
        <f t="shared" si="43"/>
        <v>9</v>
      </c>
      <c r="P266" s="14">
        <f t="shared" si="48"/>
      </c>
      <c r="Q266" s="203">
        <f t="shared" si="41"/>
      </c>
      <c r="R266" s="41"/>
      <c r="S266" s="50"/>
      <c r="T266" s="50"/>
      <c r="U266" s="50"/>
      <c r="V266" s="50"/>
      <c r="W266" s="50">
        <f t="shared" si="45"/>
      </c>
      <c r="X266" s="42">
        <f>IF(INFO!B$10&lt;&gt;"",IF(MONTH(H266)-MONTH(INFO!B$10)&gt;0,YEAR(H266)-YEAR(INFO!B$10),IF(MONTH(H266)-MONTH(INFO!B$10)=0,IF(DAY(H266)-DAY(INFO!B$10)&lt;0,YEAR(H266)-YEAR(INFO!B$10)-1,YEAR(H266)-YEAR(INFO!B$10)),YEAR(H266)-YEAR(INFO!B$10)-1)),"")</f>
      </c>
      <c r="Y266" s="43"/>
      <c r="Z266" s="43">
        <f>IF(INFO!$B$11&lt;&gt;"",IF(INFO!$B$11&lt;&gt;0,IF(Y266&lt;&gt;"",IF(Y266&lt;&gt;0,Y266*100*100/(INFO!$B$11*INFO!$B$11),""),""),""),"")</f>
      </c>
      <c r="AA266" s="361"/>
    </row>
    <row r="267" spans="1:27" ht="12.75">
      <c r="A267" s="162">
        <f>COUNTIF($M$2:M267,"W")+COUNTIF($M$2:M267,"T")+COUNTIF($M$2:M267,"C")+COUNTIF($M$2:M267,"P")</f>
        <v>0</v>
      </c>
      <c r="B267" s="188">
        <f>COUNTIF(M246:M267,"W")+COUNTIF(M246:M267,"T")+COUNTIF(M246:M267,"C")+COUNTIF(M246:M267,"P")</f>
        <v>0</v>
      </c>
      <c r="C267" s="188">
        <f>COUNTIF(M266:M267,"W")+COUNTIF(M266:M267,"T")+COUNTIF(M266:M267,"C")+COUNTIF(M266:M267,"P")</f>
        <v>0</v>
      </c>
      <c r="D267" s="188">
        <f t="shared" si="44"/>
        <v>38</v>
      </c>
      <c r="E267" s="188">
        <v>21</v>
      </c>
      <c r="F267" s="188">
        <v>9</v>
      </c>
      <c r="G267" s="188">
        <f t="shared" si="49"/>
        <v>2010</v>
      </c>
      <c r="H267" s="29">
        <f t="shared" si="46"/>
        <v>40442</v>
      </c>
      <c r="I267" s="30"/>
      <c r="J267" s="320"/>
      <c r="K267" s="8"/>
      <c r="L267" s="155">
        <f t="shared" si="47"/>
      </c>
      <c r="M267" s="354"/>
      <c r="N267" s="354" t="str">
        <f t="shared" si="42"/>
        <v>38</v>
      </c>
      <c r="O267" s="354" t="str">
        <f t="shared" si="43"/>
        <v>9</v>
      </c>
      <c r="P267" s="14">
        <f t="shared" si="48"/>
      </c>
      <c r="Q267" s="202">
        <f t="shared" si="41"/>
      </c>
      <c r="R267" s="10"/>
      <c r="S267" s="11"/>
      <c r="T267" s="11"/>
      <c r="U267" s="11"/>
      <c r="V267" s="11"/>
      <c r="W267" s="9">
        <f t="shared" si="45"/>
      </c>
      <c r="X267" s="11">
        <f>IF(INFO!B$10&lt;&gt;"",IF(MONTH(H267)-MONTH(INFO!B$10)&gt;0,YEAR(H267)-YEAR(INFO!B$10),IF(MONTH(H267)-MONTH(INFO!B$10)=0,IF(DAY(H267)-DAY(INFO!B$10)&lt;0,YEAR(H267)-YEAR(INFO!B$10)-1,YEAR(H267)-YEAR(INFO!B$10)),YEAR(H267)-YEAR(INFO!B$10)-1)),"")</f>
      </c>
      <c r="Y267" s="12"/>
      <c r="Z267" s="12">
        <f>IF(INFO!$B$11&lt;&gt;"",IF(INFO!$B$11&lt;&gt;0,IF(Y267&lt;&gt;"",IF(Y267&lt;&gt;0,Y267*100*100/(INFO!$B$11*INFO!$B$11),""),""),""),"")</f>
      </c>
      <c r="AA267" s="360"/>
    </row>
    <row r="268" spans="1:27" ht="12.75">
      <c r="A268" s="162">
        <f>COUNTIF($M$2:M268,"W")+COUNTIF($M$2:M268,"T")+COUNTIF($M$2:M268,"C")+COUNTIF($M$2:M268,"P")</f>
        <v>0</v>
      </c>
      <c r="B268" s="188">
        <f>COUNTIF(M246:M268,"W")+COUNTIF(M246:M268,"T")+COUNTIF(M246:M268,"C")+COUNTIF(M246:M268,"P")</f>
        <v>0</v>
      </c>
      <c r="C268" s="188">
        <f>COUNTIF(M266:M268,"W")+COUNTIF(M266:M268,"T")+COUNTIF(M266:M268,"C")+COUNTIF(M266:M268,"P")</f>
        <v>0</v>
      </c>
      <c r="D268" s="188">
        <f t="shared" si="44"/>
        <v>38</v>
      </c>
      <c r="E268" s="188">
        <v>22</v>
      </c>
      <c r="F268" s="188">
        <v>9</v>
      </c>
      <c r="G268" s="188">
        <f t="shared" si="49"/>
        <v>2010</v>
      </c>
      <c r="H268" s="29">
        <f t="shared" si="46"/>
        <v>40443</v>
      </c>
      <c r="I268" s="30"/>
      <c r="J268" s="320"/>
      <c r="K268" s="8"/>
      <c r="L268" s="155">
        <f t="shared" si="47"/>
      </c>
      <c r="M268" s="354"/>
      <c r="N268" s="354" t="str">
        <f t="shared" si="42"/>
        <v>38</v>
      </c>
      <c r="O268" s="354" t="str">
        <f t="shared" si="43"/>
        <v>9</v>
      </c>
      <c r="P268" s="14">
        <f t="shared" si="48"/>
      </c>
      <c r="Q268" s="202">
        <f t="shared" si="41"/>
      </c>
      <c r="R268" s="10"/>
      <c r="S268" s="11"/>
      <c r="T268" s="11"/>
      <c r="U268" s="11"/>
      <c r="V268" s="11"/>
      <c r="W268" s="9">
        <f t="shared" si="45"/>
      </c>
      <c r="X268" s="11">
        <f>IF(INFO!B$10&lt;&gt;"",IF(MONTH(H268)-MONTH(INFO!B$10)&gt;0,YEAR(H268)-YEAR(INFO!B$10),IF(MONTH(H268)-MONTH(INFO!B$10)=0,IF(DAY(H268)-DAY(INFO!B$10)&lt;0,YEAR(H268)-YEAR(INFO!B$10)-1,YEAR(H268)-YEAR(INFO!B$10)),YEAR(H268)-YEAR(INFO!B$10)-1)),"")</f>
      </c>
      <c r="Y268" s="12"/>
      <c r="Z268" s="12">
        <f>IF(INFO!$B$11&lt;&gt;"",IF(INFO!$B$11&lt;&gt;0,IF(Y268&lt;&gt;"",IF(Y268&lt;&gt;0,Y268*100*100/(INFO!$B$11*INFO!$B$11),""),""),""),"")</f>
      </c>
      <c r="AA268" s="360"/>
    </row>
    <row r="269" spans="1:27" ht="12.75">
      <c r="A269" s="162">
        <f>COUNTIF($M$2:M269,"W")+COUNTIF($M$2:M269,"T")+COUNTIF($M$2:M269,"C")+COUNTIF($M$2:M269,"P")</f>
        <v>0</v>
      </c>
      <c r="B269" s="188">
        <f>COUNTIF(M246:M269,"W")+COUNTIF(M246:M269,"T")+COUNTIF(M246:M269,"C")+COUNTIF(M246:M269,"P")</f>
        <v>0</v>
      </c>
      <c r="C269" s="188">
        <f>COUNTIF(M266:M269,"W")+COUNTIF(M266:M269,"T")+COUNTIF(M266:M269,"C")+COUNTIF(M266:M269,"P")</f>
        <v>0</v>
      </c>
      <c r="D269" s="188">
        <f t="shared" si="44"/>
        <v>38</v>
      </c>
      <c r="E269" s="188">
        <v>23</v>
      </c>
      <c r="F269" s="188">
        <v>9</v>
      </c>
      <c r="G269" s="188">
        <f t="shared" si="49"/>
        <v>2010</v>
      </c>
      <c r="H269" s="29">
        <f t="shared" si="46"/>
        <v>40444</v>
      </c>
      <c r="I269" s="30"/>
      <c r="J269" s="320"/>
      <c r="K269" s="8"/>
      <c r="L269" s="155">
        <f t="shared" si="47"/>
      </c>
      <c r="M269" s="354"/>
      <c r="N269" s="354" t="str">
        <f t="shared" si="42"/>
        <v>38</v>
      </c>
      <c r="O269" s="354" t="str">
        <f t="shared" si="43"/>
        <v>9</v>
      </c>
      <c r="P269" s="14">
        <f t="shared" si="48"/>
      </c>
      <c r="Q269" s="202">
        <f t="shared" si="41"/>
      </c>
      <c r="R269" s="10"/>
      <c r="S269" s="11"/>
      <c r="T269" s="11"/>
      <c r="U269" s="11"/>
      <c r="V269" s="11"/>
      <c r="W269" s="9">
        <f t="shared" si="45"/>
      </c>
      <c r="X269" s="11">
        <f>IF(INFO!B$10&lt;&gt;"",IF(MONTH(H269)-MONTH(INFO!B$10)&gt;0,YEAR(H269)-YEAR(INFO!B$10),IF(MONTH(H269)-MONTH(INFO!B$10)=0,IF(DAY(H269)-DAY(INFO!B$10)&lt;0,YEAR(H269)-YEAR(INFO!B$10)-1,YEAR(H269)-YEAR(INFO!B$10)),YEAR(H269)-YEAR(INFO!B$10)-1)),"")</f>
      </c>
      <c r="Y269" s="12"/>
      <c r="Z269" s="12">
        <f>IF(INFO!$B$11&lt;&gt;"",IF(INFO!$B$11&lt;&gt;0,IF(Y269&lt;&gt;"",IF(Y269&lt;&gt;0,Y269*100*100/(INFO!$B$11*INFO!$B$11),""),""),""),"")</f>
      </c>
      <c r="AA269" s="360"/>
    </row>
    <row r="270" spans="1:27" ht="12.75">
      <c r="A270" s="162">
        <f>COUNTIF($M$2:M270,"W")+COUNTIF($M$2:M270,"T")+COUNTIF($M$2:M270,"C")+COUNTIF($M$2:M270,"P")</f>
        <v>0</v>
      </c>
      <c r="B270" s="188">
        <f>COUNTIF(M246:M270,"W")+COUNTIF(M246:M270,"T")+COUNTIF(M246:M270,"C")+COUNTIF(M246:M270,"P")</f>
        <v>0</v>
      </c>
      <c r="C270" s="188">
        <f>COUNTIF(M266:M270,"W")+COUNTIF(M266:M270,"T")+COUNTIF(M266:M270,"C")+COUNTIF(M266:M270,"P")</f>
        <v>0</v>
      </c>
      <c r="D270" s="188">
        <f t="shared" si="44"/>
        <v>38</v>
      </c>
      <c r="E270" s="188">
        <v>24</v>
      </c>
      <c r="F270" s="188">
        <v>9</v>
      </c>
      <c r="G270" s="188">
        <f t="shared" si="49"/>
        <v>2010</v>
      </c>
      <c r="H270" s="29">
        <f t="shared" si="46"/>
        <v>40445</v>
      </c>
      <c r="I270" s="30"/>
      <c r="J270" s="320"/>
      <c r="K270" s="8"/>
      <c r="L270" s="155">
        <f t="shared" si="47"/>
      </c>
      <c r="M270" s="354"/>
      <c r="N270" s="354" t="str">
        <f t="shared" si="42"/>
        <v>38</v>
      </c>
      <c r="O270" s="354" t="str">
        <f t="shared" si="43"/>
        <v>9</v>
      </c>
      <c r="P270" s="14">
        <f t="shared" si="48"/>
      </c>
      <c r="Q270" s="202">
        <f t="shared" si="41"/>
      </c>
      <c r="R270" s="10"/>
      <c r="S270" s="11"/>
      <c r="T270" s="11"/>
      <c r="U270" s="11"/>
      <c r="V270" s="11"/>
      <c r="W270" s="9">
        <f t="shared" si="45"/>
      </c>
      <c r="X270" s="11">
        <f>IF(INFO!B$10&lt;&gt;"",IF(MONTH(H270)-MONTH(INFO!B$10)&gt;0,YEAR(H270)-YEAR(INFO!B$10),IF(MONTH(H270)-MONTH(INFO!B$10)=0,IF(DAY(H270)-DAY(INFO!B$10)&lt;0,YEAR(H270)-YEAR(INFO!B$10)-1,YEAR(H270)-YEAR(INFO!B$10)),YEAR(H270)-YEAR(INFO!B$10)-1)),"")</f>
      </c>
      <c r="Y270" s="12"/>
      <c r="Z270" s="12">
        <f>IF(INFO!$B$11&lt;&gt;"",IF(INFO!$B$11&lt;&gt;0,IF(Y270&lt;&gt;"",IF(Y270&lt;&gt;0,Y270*100*100/(INFO!$B$11*INFO!$B$11),""),""),""),"")</f>
      </c>
      <c r="AA270" s="360"/>
    </row>
    <row r="271" spans="1:27" ht="12.75">
      <c r="A271" s="162">
        <f>COUNTIF($M$2:M271,"W")+COUNTIF($M$2:M271,"T")+COUNTIF($M$2:M271,"C")+COUNTIF($M$2:M271,"P")</f>
        <v>0</v>
      </c>
      <c r="B271" s="188">
        <f>COUNTIF(M246:M271,"W")+COUNTIF(M246:M271,"T")+COUNTIF(M246:M271,"C")+COUNTIF(M246:M271,"P")</f>
        <v>0</v>
      </c>
      <c r="C271" s="188">
        <f>COUNTIF(M266:M271,"W")+COUNTIF(M266:M271,"T")+COUNTIF(M266:M271,"C")+COUNTIF(M266:M271,"P")</f>
        <v>0</v>
      </c>
      <c r="D271" s="188">
        <f t="shared" si="44"/>
        <v>38</v>
      </c>
      <c r="E271" s="188">
        <v>25</v>
      </c>
      <c r="F271" s="188">
        <v>9</v>
      </c>
      <c r="G271" s="188">
        <f t="shared" si="49"/>
        <v>2010</v>
      </c>
      <c r="H271" s="29">
        <f t="shared" si="46"/>
        <v>40446</v>
      </c>
      <c r="I271" s="30"/>
      <c r="J271" s="322"/>
      <c r="K271" s="54"/>
      <c r="L271" s="156">
        <f t="shared" si="47"/>
      </c>
      <c r="M271" s="63"/>
      <c r="N271" s="63" t="str">
        <f t="shared" si="42"/>
        <v>38</v>
      </c>
      <c r="O271" s="63" t="str">
        <f t="shared" si="43"/>
        <v>9</v>
      </c>
      <c r="P271" s="64">
        <f t="shared" si="48"/>
      </c>
      <c r="Q271" s="204">
        <f t="shared" si="41"/>
      </c>
      <c r="R271" s="51"/>
      <c r="S271" s="55"/>
      <c r="T271" s="55"/>
      <c r="U271" s="55"/>
      <c r="V271" s="55"/>
      <c r="W271" s="53">
        <f t="shared" si="45"/>
      </c>
      <c r="X271" s="55">
        <f>IF(INFO!B$10&lt;&gt;"",IF(MONTH(H271)-MONTH(INFO!B$10)&gt;0,YEAR(H271)-YEAR(INFO!B$10),IF(MONTH(H271)-MONTH(INFO!B$10)=0,IF(DAY(H271)-DAY(INFO!B$10)&lt;0,YEAR(H271)-YEAR(INFO!B$10)-1,YEAR(H271)-YEAR(INFO!B$10)),YEAR(H271)-YEAR(INFO!B$10)-1)),"")</f>
      </c>
      <c r="Y271" s="56"/>
      <c r="Z271" s="56">
        <f>IF(INFO!$B$11&lt;&gt;"",IF(INFO!$B$11&lt;&gt;0,IF(Y271&lt;&gt;"",IF(Y271&lt;&gt;0,Y271*100*100/(INFO!$B$11*INFO!$B$11),""),""),""),"")</f>
      </c>
      <c r="AA271" s="362"/>
    </row>
    <row r="272" spans="1:27" ht="13.5" thickBot="1">
      <c r="A272" s="162">
        <f>COUNTIF($M$2:M272,"W")+COUNTIF($M$2:M272,"T")+COUNTIF($M$2:M272,"C")+COUNTIF($M$2:M272,"P")</f>
        <v>0</v>
      </c>
      <c r="B272" s="189">
        <f>COUNTIF(M246:M272,"W")+COUNTIF(M246:M272,"T")+COUNTIF(M246:M272,"C")+COUNTIF(M246:M272,"P")</f>
        <v>0</v>
      </c>
      <c r="C272" s="189">
        <f>COUNTIF(M266:M272,"W")+COUNTIF(M266:M272,"T")+COUNTIF(M266:M272,"C")+COUNTIF(M266:M272,"P")</f>
        <v>0</v>
      </c>
      <c r="D272" s="189">
        <f t="shared" si="44"/>
        <v>38</v>
      </c>
      <c r="E272" s="189">
        <v>26</v>
      </c>
      <c r="F272" s="189">
        <v>9</v>
      </c>
      <c r="G272" s="189">
        <f t="shared" si="49"/>
        <v>2010</v>
      </c>
      <c r="H272" s="104">
        <f t="shared" si="46"/>
        <v>40447</v>
      </c>
      <c r="I272" s="105"/>
      <c r="J272" s="323"/>
      <c r="K272" s="68"/>
      <c r="L272" s="157">
        <f t="shared" si="47"/>
      </c>
      <c r="M272" s="65"/>
      <c r="N272" s="65" t="str">
        <f t="shared" si="42"/>
        <v>38</v>
      </c>
      <c r="O272" s="65" t="str">
        <f t="shared" si="43"/>
        <v>9</v>
      </c>
      <c r="P272" s="66">
        <f t="shared" si="48"/>
      </c>
      <c r="Q272" s="205">
        <f t="shared" si="41"/>
      </c>
      <c r="R272" s="69"/>
      <c r="S272" s="70"/>
      <c r="T272" s="70"/>
      <c r="U272" s="70"/>
      <c r="V272" s="70"/>
      <c r="W272" s="67">
        <f t="shared" si="45"/>
      </c>
      <c r="X272" s="70">
        <f>IF(INFO!B$10&lt;&gt;"",IF(MONTH(H272)-MONTH(INFO!B$10)&gt;0,YEAR(H272)-YEAR(INFO!B$10),IF(MONTH(H272)-MONTH(INFO!B$10)=0,IF(DAY(H272)-DAY(INFO!B$10)&lt;0,YEAR(H272)-YEAR(INFO!B$10)-1,YEAR(H272)-YEAR(INFO!B$10)),YEAR(H272)-YEAR(INFO!B$10)-1)),"")</f>
      </c>
      <c r="Y272" s="71"/>
      <c r="Z272" s="71">
        <f>IF(INFO!$B$11&lt;&gt;"",IF(INFO!$B$11&lt;&gt;0,IF(Y272&lt;&gt;"",IF(Y272&lt;&gt;0,Y272*100*100/(INFO!$B$11*INFO!$B$11),""),""),""),"")</f>
      </c>
      <c r="AA272" s="363"/>
    </row>
    <row r="273" spans="1:27" ht="12.75">
      <c r="A273" s="162">
        <f>COUNTIF($M$2:M273,"W")+COUNTIF($M$2:M273,"T")+COUNTIF($M$2:M273,"C")+COUNTIF($M$2:M273,"P")</f>
        <v>0</v>
      </c>
      <c r="B273" s="190">
        <f>COUNTIF(M246:M273,"W")+COUNTIF(M246:M273,"T")+COUNTIF(M246:M273,"C")+COUNTIF(M246:M273,"P")</f>
        <v>0</v>
      </c>
      <c r="C273" s="190">
        <f>COUNTIF(M273:M273,"W")+COUNTIF(M273:M273,"T")+COUNTIF(M273:M273,"C")+COUNTIF(M273:M273,"P")</f>
        <v>0</v>
      </c>
      <c r="D273" s="190">
        <f>D266+1</f>
        <v>39</v>
      </c>
      <c r="E273" s="190">
        <v>27</v>
      </c>
      <c r="F273" s="190">
        <v>9</v>
      </c>
      <c r="G273" s="190">
        <f t="shared" si="49"/>
        <v>2010</v>
      </c>
      <c r="H273" s="106">
        <f t="shared" si="46"/>
        <v>40448</v>
      </c>
      <c r="I273" s="107"/>
      <c r="J273" s="321"/>
      <c r="K273" s="40"/>
      <c r="L273" s="155">
        <f t="shared" si="47"/>
      </c>
      <c r="M273" s="355"/>
      <c r="N273" s="355" t="str">
        <f t="shared" si="42"/>
        <v>39</v>
      </c>
      <c r="O273" s="355" t="str">
        <f t="shared" si="43"/>
        <v>9</v>
      </c>
      <c r="P273" s="14">
        <f t="shared" si="48"/>
      </c>
      <c r="Q273" s="203">
        <f t="shared" si="41"/>
      </c>
      <c r="R273" s="41"/>
      <c r="S273" s="42"/>
      <c r="T273" s="42"/>
      <c r="U273" s="42"/>
      <c r="V273" s="42"/>
      <c r="W273" s="50">
        <f t="shared" si="45"/>
      </c>
      <c r="X273" s="42">
        <f>IF(INFO!B$10&lt;&gt;"",IF(MONTH(H273)-MONTH(INFO!B$10)&gt;0,YEAR(H273)-YEAR(INFO!B$10),IF(MONTH(H273)-MONTH(INFO!B$10)=0,IF(DAY(H273)-DAY(INFO!B$10)&lt;0,YEAR(H273)-YEAR(INFO!B$10)-1,YEAR(H273)-YEAR(INFO!B$10)),YEAR(H273)-YEAR(INFO!B$10)-1)),"")</f>
      </c>
      <c r="Y273" s="43"/>
      <c r="Z273" s="43">
        <f>IF(INFO!$B$11&lt;&gt;"",IF(INFO!$B$11&lt;&gt;0,IF(Y273&lt;&gt;"",IF(Y273&lt;&gt;0,Y273*100*100/(INFO!$B$11*INFO!$B$11),""),""),""),"")</f>
      </c>
      <c r="AA273" s="361"/>
    </row>
    <row r="274" spans="1:27" ht="12.75">
      <c r="A274" s="162">
        <f>COUNTIF($M$2:M274,"W")+COUNTIF($M$2:M274,"T")+COUNTIF($M$2:M274,"C")+COUNTIF($M$2:M274,"P")</f>
        <v>0</v>
      </c>
      <c r="B274" s="188">
        <f>COUNTIF(M246:M274,"W")+COUNTIF(M246:M274,"T")+COUNTIF(M246:M274,"C")+COUNTIF(M246:M274,"P")</f>
        <v>0</v>
      </c>
      <c r="C274" s="188">
        <f>COUNTIF(M273:M274,"W")+COUNTIF(M273:M274,"T")+COUNTIF(M273:M274,"C")+COUNTIF(M273:M274,"P")</f>
        <v>0</v>
      </c>
      <c r="D274" s="188">
        <f t="shared" si="44"/>
        <v>39</v>
      </c>
      <c r="E274" s="188">
        <v>28</v>
      </c>
      <c r="F274" s="188">
        <v>9</v>
      </c>
      <c r="G274" s="188">
        <f t="shared" si="49"/>
        <v>2010</v>
      </c>
      <c r="H274" s="29">
        <f t="shared" si="46"/>
        <v>40449</v>
      </c>
      <c r="I274" s="30"/>
      <c r="J274" s="320"/>
      <c r="K274" s="8"/>
      <c r="L274" s="155">
        <f t="shared" si="47"/>
      </c>
      <c r="M274" s="354"/>
      <c r="N274" s="354" t="str">
        <f t="shared" si="42"/>
        <v>39</v>
      </c>
      <c r="O274" s="354" t="str">
        <f t="shared" si="43"/>
        <v>9</v>
      </c>
      <c r="P274" s="14">
        <f t="shared" si="48"/>
      </c>
      <c r="Q274" s="202">
        <f t="shared" si="41"/>
      </c>
      <c r="R274" s="10"/>
      <c r="S274" s="11"/>
      <c r="T274" s="11"/>
      <c r="U274" s="11"/>
      <c r="V274" s="11"/>
      <c r="W274" s="9">
        <f t="shared" si="45"/>
      </c>
      <c r="X274" s="11">
        <f>IF(INFO!B$10&lt;&gt;"",IF(MONTH(H274)-MONTH(INFO!B$10)&gt;0,YEAR(H274)-YEAR(INFO!B$10),IF(MONTH(H274)-MONTH(INFO!B$10)=0,IF(DAY(H274)-DAY(INFO!B$10)&lt;0,YEAR(H274)-YEAR(INFO!B$10)-1,YEAR(H274)-YEAR(INFO!B$10)),YEAR(H274)-YEAR(INFO!B$10)-1)),"")</f>
      </c>
      <c r="Y274" s="12"/>
      <c r="Z274" s="12">
        <f>IF(INFO!$B$11&lt;&gt;"",IF(INFO!$B$11&lt;&gt;0,IF(Y274&lt;&gt;"",IF(Y274&lt;&gt;0,Y274*100*100/(INFO!$B$11*INFO!$B$11),""),""),""),"")</f>
      </c>
      <c r="AA274" s="360"/>
    </row>
    <row r="275" spans="1:27" ht="12.75">
      <c r="A275" s="162">
        <f>COUNTIF($M$2:M275,"W")+COUNTIF($M$2:M275,"T")+COUNTIF($M$2:M275,"C")+COUNTIF($M$2:M275,"P")</f>
        <v>0</v>
      </c>
      <c r="B275" s="188">
        <f>COUNTIF(M246:M275,"W")+COUNTIF(M246:M275,"T")+COUNTIF(M246:M275,"C")+COUNTIF(M246:M275,"P")</f>
        <v>0</v>
      </c>
      <c r="C275" s="188">
        <f>COUNTIF(M273:M275,"W")+COUNTIF(M273:M275,"T")+COUNTIF(M273:M275,"C")+COUNTIF(M273:M275,"P")</f>
        <v>0</v>
      </c>
      <c r="D275" s="188">
        <f t="shared" si="44"/>
        <v>39</v>
      </c>
      <c r="E275" s="188">
        <v>29</v>
      </c>
      <c r="F275" s="188">
        <v>9</v>
      </c>
      <c r="G275" s="188">
        <f t="shared" si="49"/>
        <v>2010</v>
      </c>
      <c r="H275" s="29">
        <f t="shared" si="46"/>
        <v>40450</v>
      </c>
      <c r="I275" s="30"/>
      <c r="J275" s="320"/>
      <c r="K275" s="8"/>
      <c r="L275" s="155">
        <f t="shared" si="47"/>
      </c>
      <c r="M275" s="354"/>
      <c r="N275" s="354" t="str">
        <f t="shared" si="42"/>
        <v>39</v>
      </c>
      <c r="O275" s="354" t="str">
        <f t="shared" si="43"/>
        <v>9</v>
      </c>
      <c r="P275" s="14">
        <f t="shared" si="48"/>
      </c>
      <c r="Q275" s="202">
        <f t="shared" si="41"/>
      </c>
      <c r="R275" s="10"/>
      <c r="S275" s="11"/>
      <c r="T275" s="11"/>
      <c r="U275" s="11"/>
      <c r="V275" s="11"/>
      <c r="W275" s="9">
        <f t="shared" si="45"/>
      </c>
      <c r="X275" s="11">
        <f>IF(INFO!B$10&lt;&gt;"",IF(MONTH(H275)-MONTH(INFO!B$10)&gt;0,YEAR(H275)-YEAR(INFO!B$10),IF(MONTH(H275)-MONTH(INFO!B$10)=0,IF(DAY(H275)-DAY(INFO!B$10)&lt;0,YEAR(H275)-YEAR(INFO!B$10)-1,YEAR(H275)-YEAR(INFO!B$10)),YEAR(H275)-YEAR(INFO!B$10)-1)),"")</f>
      </c>
      <c r="Y275" s="12"/>
      <c r="Z275" s="12">
        <f>IF(INFO!$B$11&lt;&gt;"",IF(INFO!$B$11&lt;&gt;0,IF(Y275&lt;&gt;"",IF(Y275&lt;&gt;0,Y275*100*100/(INFO!$B$11*INFO!$B$11),""),""),""),"")</f>
      </c>
      <c r="AA275" s="360"/>
    </row>
    <row r="276" spans="1:27" ht="12.75">
      <c r="A276" s="162">
        <f>COUNTIF($M$2:M276,"W")+COUNTIF($M$2:M276,"T")+COUNTIF($M$2:M276,"C")+COUNTIF($M$2:M276,"P")</f>
        <v>0</v>
      </c>
      <c r="B276" s="188">
        <f>COUNTIF(M246:M276,"W")+COUNTIF(M246:M276,"T")+COUNTIF(M246:M276,"C")+COUNTIF(M246:M276,"P")</f>
        <v>0</v>
      </c>
      <c r="C276" s="188">
        <f>COUNTIF(M273:M276,"W")+COUNTIF(M273:M276,"T")+COUNTIF(M273:M276,"C")+COUNTIF(M273:M276,"P")</f>
        <v>0</v>
      </c>
      <c r="D276" s="188">
        <f t="shared" si="44"/>
        <v>39</v>
      </c>
      <c r="E276" s="188">
        <v>30</v>
      </c>
      <c r="F276" s="188">
        <v>9</v>
      </c>
      <c r="G276" s="188">
        <f t="shared" si="49"/>
        <v>2010</v>
      </c>
      <c r="H276" s="29">
        <f t="shared" si="46"/>
        <v>40451</v>
      </c>
      <c r="I276" s="30"/>
      <c r="J276" s="320"/>
      <c r="K276" s="8"/>
      <c r="L276" s="155">
        <f t="shared" si="47"/>
      </c>
      <c r="M276" s="354"/>
      <c r="N276" s="354" t="str">
        <f t="shared" si="42"/>
        <v>39</v>
      </c>
      <c r="O276" s="354" t="str">
        <f t="shared" si="43"/>
        <v>9</v>
      </c>
      <c r="P276" s="14">
        <f t="shared" si="48"/>
      </c>
      <c r="Q276" s="202">
        <f t="shared" si="41"/>
      </c>
      <c r="R276" s="10"/>
      <c r="S276" s="11"/>
      <c r="T276" s="11"/>
      <c r="U276" s="11"/>
      <c r="V276" s="11"/>
      <c r="W276" s="9">
        <f t="shared" si="45"/>
      </c>
      <c r="X276" s="11">
        <f>IF(INFO!B$10&lt;&gt;"",IF(MONTH(H276)-MONTH(INFO!B$10)&gt;0,YEAR(H276)-YEAR(INFO!B$10),IF(MONTH(H276)-MONTH(INFO!B$10)=0,IF(DAY(H276)-DAY(INFO!B$10)&lt;0,YEAR(H276)-YEAR(INFO!B$10)-1,YEAR(H276)-YEAR(INFO!B$10)),YEAR(H276)-YEAR(INFO!B$10)-1)),"")</f>
      </c>
      <c r="Y276" s="12"/>
      <c r="Z276" s="12">
        <f>IF(INFO!$B$11&lt;&gt;"",IF(INFO!$B$11&lt;&gt;0,IF(Y276&lt;&gt;"",IF(Y276&lt;&gt;0,Y276*100*100/(INFO!$B$11*INFO!$B$11),""),""),""),"")</f>
      </c>
      <c r="AA276" s="360"/>
    </row>
    <row r="277" spans="1:27" ht="12.75">
      <c r="A277" s="162">
        <f>COUNTIF($M$2:M277,"W")+COUNTIF($M$2:M277,"T")+COUNTIF($M$2:M277,"C")+COUNTIF($M$2:M277,"P")</f>
        <v>0</v>
      </c>
      <c r="B277" s="191">
        <f>COUNTIF(M277:M277,"W")+COUNTIF(M277:M277,"T")+COUNTIF(M277:M277,"C")+COUNTIF(M277:M277,"P")</f>
        <v>0</v>
      </c>
      <c r="C277" s="188">
        <f>COUNTIF(M273:M277,"W")+COUNTIF(M273:M277,"T")+COUNTIF(M273:M277,"C")+COUNTIF(M273:M277,"P")</f>
        <v>0</v>
      </c>
      <c r="D277" s="188">
        <f t="shared" si="44"/>
        <v>39</v>
      </c>
      <c r="E277" s="191">
        <v>1</v>
      </c>
      <c r="F277" s="191">
        <v>10</v>
      </c>
      <c r="G277" s="191">
        <f t="shared" si="49"/>
        <v>2010</v>
      </c>
      <c r="H277" s="31">
        <f t="shared" si="46"/>
        <v>40452</v>
      </c>
      <c r="I277" s="32"/>
      <c r="J277" s="320"/>
      <c r="K277" s="8"/>
      <c r="L277" s="155">
        <f t="shared" si="47"/>
      </c>
      <c r="M277" s="354"/>
      <c r="N277" s="354" t="str">
        <f t="shared" si="42"/>
        <v>39</v>
      </c>
      <c r="O277" s="354" t="str">
        <f t="shared" si="43"/>
        <v>10</v>
      </c>
      <c r="P277" s="14">
        <f t="shared" si="48"/>
      </c>
      <c r="Q277" s="202">
        <f t="shared" si="41"/>
      </c>
      <c r="R277" s="10"/>
      <c r="S277" s="11"/>
      <c r="T277" s="11"/>
      <c r="U277" s="11"/>
      <c r="V277" s="11"/>
      <c r="W277" s="9">
        <f t="shared" si="45"/>
      </c>
      <c r="X277" s="11">
        <f>IF(INFO!B$10&lt;&gt;"",IF(MONTH(H277)-MONTH(INFO!B$10)&gt;0,YEAR(H277)-YEAR(INFO!B$10),IF(MONTH(H277)-MONTH(INFO!B$10)=0,IF(DAY(H277)-DAY(INFO!B$10)&lt;0,YEAR(H277)-YEAR(INFO!B$10)-1,YEAR(H277)-YEAR(INFO!B$10)),YEAR(H277)-YEAR(INFO!B$10)-1)),"")</f>
      </c>
      <c r="Y277" s="12"/>
      <c r="Z277" s="12">
        <f>IF(INFO!$B$11&lt;&gt;"",IF(INFO!$B$11&lt;&gt;0,IF(Y277&lt;&gt;"",IF(Y277&lt;&gt;0,Y277*100*100/(INFO!$B$11*INFO!$B$11),""),""),""),"")</f>
      </c>
      <c r="AA277" s="360"/>
    </row>
    <row r="278" spans="1:27" ht="12.75">
      <c r="A278" s="162">
        <f>COUNTIF($M$2:M278,"W")+COUNTIF($M$2:M278,"T")+COUNTIF($M$2:M278,"C")+COUNTIF($M$2:M278,"P")</f>
        <v>0</v>
      </c>
      <c r="B278" s="191">
        <f>COUNTIF(M277:M278,"W")+COUNTIF(M277:M278,"T")+COUNTIF(M277:M278,"C")+COUNTIF(M277:M278,"P")</f>
        <v>0</v>
      </c>
      <c r="C278" s="188">
        <f>COUNTIF(M273:M278,"W")+COUNTIF(M273:M278,"T")+COUNTIF(M273:M278,"C")+COUNTIF(M273:M278,"P")</f>
        <v>0</v>
      </c>
      <c r="D278" s="188">
        <f t="shared" si="44"/>
        <v>39</v>
      </c>
      <c r="E278" s="191">
        <v>2</v>
      </c>
      <c r="F278" s="191">
        <v>10</v>
      </c>
      <c r="G278" s="191">
        <f t="shared" si="49"/>
        <v>2010</v>
      </c>
      <c r="H278" s="31">
        <f t="shared" si="46"/>
        <v>40453</v>
      </c>
      <c r="I278" s="32"/>
      <c r="J278" s="322"/>
      <c r="K278" s="54"/>
      <c r="L278" s="156">
        <f t="shared" si="47"/>
      </c>
      <c r="M278" s="63"/>
      <c r="N278" s="63" t="str">
        <f t="shared" si="42"/>
        <v>39</v>
      </c>
      <c r="O278" s="63" t="str">
        <f t="shared" si="43"/>
        <v>10</v>
      </c>
      <c r="P278" s="64">
        <f t="shared" si="48"/>
      </c>
      <c r="Q278" s="204">
        <f t="shared" si="41"/>
      </c>
      <c r="R278" s="51"/>
      <c r="S278" s="55"/>
      <c r="T278" s="55"/>
      <c r="U278" s="55"/>
      <c r="V278" s="55"/>
      <c r="W278" s="53">
        <f t="shared" si="45"/>
      </c>
      <c r="X278" s="55">
        <f>IF(INFO!B$10&lt;&gt;"",IF(MONTH(H278)-MONTH(INFO!B$10)&gt;0,YEAR(H278)-YEAR(INFO!B$10),IF(MONTH(H278)-MONTH(INFO!B$10)=0,IF(DAY(H278)-DAY(INFO!B$10)&lt;0,YEAR(H278)-YEAR(INFO!B$10)-1,YEAR(H278)-YEAR(INFO!B$10)),YEAR(H278)-YEAR(INFO!B$10)-1)),"")</f>
      </c>
      <c r="Y278" s="56"/>
      <c r="Z278" s="56">
        <f>IF(INFO!$B$11&lt;&gt;"",IF(INFO!$B$11&lt;&gt;0,IF(Y278&lt;&gt;"",IF(Y278&lt;&gt;0,Y278*100*100/(INFO!$B$11*INFO!$B$11),""),""),""),"")</f>
      </c>
      <c r="AA278" s="362"/>
    </row>
    <row r="279" spans="1:27" ht="13.5" thickBot="1">
      <c r="A279" s="162">
        <f>COUNTIF($M$2:M279,"W")+COUNTIF($M$2:M279,"T")+COUNTIF($M$2:M279,"C")+COUNTIF($M$2:M279,"P")</f>
        <v>0</v>
      </c>
      <c r="B279" s="192">
        <f>COUNTIF(M277:M279,"W")+COUNTIF(M277:M279,"T")+COUNTIF(M277:M279,"C")+COUNTIF(M277:M279,"P")</f>
        <v>0</v>
      </c>
      <c r="C279" s="189">
        <f>COUNTIF(M273:M279,"W")+COUNTIF(M273:M279,"T")+COUNTIF(M273:M279,"C")+COUNTIF(M273:M279,"P")</f>
        <v>0</v>
      </c>
      <c r="D279" s="189">
        <f t="shared" si="44"/>
        <v>39</v>
      </c>
      <c r="E279" s="192">
        <v>3</v>
      </c>
      <c r="F279" s="192">
        <v>10</v>
      </c>
      <c r="G279" s="192">
        <f t="shared" si="49"/>
        <v>2010</v>
      </c>
      <c r="H279" s="108">
        <f t="shared" si="46"/>
        <v>40454</v>
      </c>
      <c r="I279" s="109"/>
      <c r="J279" s="323"/>
      <c r="K279" s="68"/>
      <c r="L279" s="157">
        <f t="shared" si="47"/>
      </c>
      <c r="M279" s="65"/>
      <c r="N279" s="65" t="str">
        <f t="shared" si="42"/>
        <v>39</v>
      </c>
      <c r="O279" s="65" t="str">
        <f t="shared" si="43"/>
        <v>10</v>
      </c>
      <c r="P279" s="66">
        <f t="shared" si="48"/>
      </c>
      <c r="Q279" s="205">
        <f t="shared" si="41"/>
      </c>
      <c r="R279" s="69"/>
      <c r="S279" s="70"/>
      <c r="T279" s="70"/>
      <c r="U279" s="70"/>
      <c r="V279" s="70"/>
      <c r="W279" s="67">
        <f t="shared" si="45"/>
      </c>
      <c r="X279" s="70">
        <f>IF(INFO!B$10&lt;&gt;"",IF(MONTH(H279)-MONTH(INFO!B$10)&gt;0,YEAR(H279)-YEAR(INFO!B$10),IF(MONTH(H279)-MONTH(INFO!B$10)=0,IF(DAY(H279)-DAY(INFO!B$10)&lt;0,YEAR(H279)-YEAR(INFO!B$10)-1,YEAR(H279)-YEAR(INFO!B$10)),YEAR(H279)-YEAR(INFO!B$10)-1)),"")</f>
      </c>
      <c r="Y279" s="71"/>
      <c r="Z279" s="71">
        <f>IF(INFO!$B$11&lt;&gt;"",IF(INFO!$B$11&lt;&gt;0,IF(Y279&lt;&gt;"",IF(Y279&lt;&gt;0,Y279*100*100/(INFO!$B$11*INFO!$B$11),""),""),""),"")</f>
      </c>
      <c r="AA279" s="363"/>
    </row>
    <row r="280" spans="1:27" ht="12.75">
      <c r="A280" s="162">
        <f>COUNTIF($M$2:M280,"W")+COUNTIF($M$2:M280,"T")+COUNTIF($M$2:M280,"C")+COUNTIF($M$2:M280,"P")</f>
        <v>0</v>
      </c>
      <c r="B280" s="193">
        <f>COUNTIF(M277:M280,"W")+COUNTIF(M277:M280,"T")+COUNTIF(M277:M280,"C")+COUNTIF(M277:M280,"P")</f>
        <v>0</v>
      </c>
      <c r="C280" s="193">
        <f>COUNTIF(M280:M280,"W")+COUNTIF(M280:M280,"T")+COUNTIF(M280:M280,"C")+COUNTIF(M280:M280,"P")</f>
        <v>0</v>
      </c>
      <c r="D280" s="193">
        <f>D273+1</f>
        <v>40</v>
      </c>
      <c r="E280" s="193">
        <v>4</v>
      </c>
      <c r="F280" s="193">
        <v>10</v>
      </c>
      <c r="G280" s="193">
        <f t="shared" si="49"/>
        <v>2010</v>
      </c>
      <c r="H280" s="110">
        <f t="shared" si="46"/>
        <v>40455</v>
      </c>
      <c r="I280" s="111"/>
      <c r="J280" s="321"/>
      <c r="K280" s="40"/>
      <c r="L280" s="155">
        <f t="shared" si="47"/>
      </c>
      <c r="M280" s="355"/>
      <c r="N280" s="355" t="str">
        <f t="shared" si="42"/>
        <v>40</v>
      </c>
      <c r="O280" s="355" t="str">
        <f t="shared" si="43"/>
        <v>10</v>
      </c>
      <c r="P280" s="14">
        <f t="shared" si="48"/>
      </c>
      <c r="Q280" s="203">
        <f t="shared" si="41"/>
      </c>
      <c r="R280" s="41"/>
      <c r="S280" s="42"/>
      <c r="T280" s="42"/>
      <c r="U280" s="42"/>
      <c r="V280" s="42"/>
      <c r="W280" s="50">
        <f t="shared" si="45"/>
      </c>
      <c r="X280" s="42">
        <f>IF(INFO!B$10&lt;&gt;"",IF(MONTH(H280)-MONTH(INFO!B$10)&gt;0,YEAR(H280)-YEAR(INFO!B$10),IF(MONTH(H280)-MONTH(INFO!B$10)=0,IF(DAY(H280)-DAY(INFO!B$10)&lt;0,YEAR(H280)-YEAR(INFO!B$10)-1,YEAR(H280)-YEAR(INFO!B$10)),YEAR(H280)-YEAR(INFO!B$10)-1)),"")</f>
      </c>
      <c r="Y280" s="43"/>
      <c r="Z280" s="43">
        <f>IF(INFO!$B$11&lt;&gt;"",IF(INFO!$B$11&lt;&gt;0,IF(Y280&lt;&gt;"",IF(Y280&lt;&gt;0,Y280*100*100/(INFO!$B$11*INFO!$B$11),""),""),""),"")</f>
      </c>
      <c r="AA280" s="361"/>
    </row>
    <row r="281" spans="1:27" ht="12.75">
      <c r="A281" s="162">
        <f>COUNTIF($M$2:M281,"W")+COUNTIF($M$2:M281,"T")+COUNTIF($M$2:M281,"C")+COUNTIF($M$2:M281,"P")</f>
        <v>0</v>
      </c>
      <c r="B281" s="191">
        <f>COUNTIF(M277:M281,"W")+COUNTIF(M277:M281,"T")+COUNTIF(M277:M281,"C")+COUNTIF(M277:M281,"P")</f>
        <v>0</v>
      </c>
      <c r="C281" s="191">
        <f>COUNTIF(M280:M281,"W")+COUNTIF(M280:M281,"T")+COUNTIF(M280:M281,"C")+COUNTIF(M280:M281,"P")</f>
        <v>0</v>
      </c>
      <c r="D281" s="191">
        <f t="shared" si="44"/>
        <v>40</v>
      </c>
      <c r="E281" s="191">
        <v>5</v>
      </c>
      <c r="F281" s="191">
        <v>10</v>
      </c>
      <c r="G281" s="191">
        <f t="shared" si="49"/>
        <v>2010</v>
      </c>
      <c r="H281" s="31">
        <f t="shared" si="46"/>
        <v>40456</v>
      </c>
      <c r="I281" s="32"/>
      <c r="J281" s="320"/>
      <c r="K281" s="8"/>
      <c r="L281" s="155">
        <f t="shared" si="47"/>
      </c>
      <c r="M281" s="354"/>
      <c r="N281" s="354" t="str">
        <f t="shared" si="42"/>
        <v>40</v>
      </c>
      <c r="O281" s="354" t="str">
        <f t="shared" si="43"/>
        <v>10</v>
      </c>
      <c r="P281" s="14">
        <f t="shared" si="48"/>
      </c>
      <c r="Q281" s="202">
        <f t="shared" si="41"/>
      </c>
      <c r="R281" s="10"/>
      <c r="S281" s="11"/>
      <c r="T281" s="11"/>
      <c r="U281" s="11"/>
      <c r="V281" s="11"/>
      <c r="W281" s="9">
        <f t="shared" si="45"/>
      </c>
      <c r="X281" s="11">
        <f>IF(INFO!B$10&lt;&gt;"",IF(MONTH(H281)-MONTH(INFO!B$10)&gt;0,YEAR(H281)-YEAR(INFO!B$10),IF(MONTH(H281)-MONTH(INFO!B$10)=0,IF(DAY(H281)-DAY(INFO!B$10)&lt;0,YEAR(H281)-YEAR(INFO!B$10)-1,YEAR(H281)-YEAR(INFO!B$10)),YEAR(H281)-YEAR(INFO!B$10)-1)),"")</f>
      </c>
      <c r="Y281" s="12"/>
      <c r="Z281" s="12">
        <f>IF(INFO!$B$11&lt;&gt;"",IF(INFO!$B$11&lt;&gt;0,IF(Y281&lt;&gt;"",IF(Y281&lt;&gt;0,Y281*100*100/(INFO!$B$11*INFO!$B$11),""),""),""),"")</f>
      </c>
      <c r="AA281" s="360"/>
    </row>
    <row r="282" spans="1:27" ht="12.75">
      <c r="A282" s="162">
        <f>COUNTIF($M$2:M282,"W")+COUNTIF($M$2:M282,"T")+COUNTIF($M$2:M282,"C")+COUNTIF($M$2:M282,"P")</f>
        <v>0</v>
      </c>
      <c r="B282" s="191">
        <f>COUNTIF(M277:M282,"W")+COUNTIF(M277:M282,"T")+COUNTIF(M277:M282,"C")+COUNTIF(M277:M282,"P")</f>
        <v>0</v>
      </c>
      <c r="C282" s="191">
        <f>COUNTIF(M280:M282,"W")+COUNTIF(M280:M282,"T")+COUNTIF(M280:M282,"C")+COUNTIF(M280:M282,"P")</f>
        <v>0</v>
      </c>
      <c r="D282" s="191">
        <f t="shared" si="44"/>
        <v>40</v>
      </c>
      <c r="E282" s="191">
        <v>6</v>
      </c>
      <c r="F282" s="191">
        <v>10</v>
      </c>
      <c r="G282" s="191">
        <f t="shared" si="49"/>
        <v>2010</v>
      </c>
      <c r="H282" s="31">
        <f t="shared" si="46"/>
        <v>40457</v>
      </c>
      <c r="I282" s="32"/>
      <c r="J282" s="320"/>
      <c r="K282" s="8"/>
      <c r="L282" s="155">
        <f t="shared" si="47"/>
      </c>
      <c r="M282" s="354"/>
      <c r="N282" s="354" t="str">
        <f t="shared" si="42"/>
        <v>40</v>
      </c>
      <c r="O282" s="354" t="str">
        <f t="shared" si="43"/>
        <v>10</v>
      </c>
      <c r="P282" s="14">
        <f t="shared" si="48"/>
      </c>
      <c r="Q282" s="202">
        <f t="shared" si="41"/>
      </c>
      <c r="R282" s="10"/>
      <c r="S282" s="11"/>
      <c r="T282" s="11"/>
      <c r="U282" s="11"/>
      <c r="V282" s="11"/>
      <c r="W282" s="9">
        <f t="shared" si="45"/>
      </c>
      <c r="X282" s="11">
        <f>IF(INFO!B$10&lt;&gt;"",IF(MONTH(H282)-MONTH(INFO!B$10)&gt;0,YEAR(H282)-YEAR(INFO!B$10),IF(MONTH(H282)-MONTH(INFO!B$10)=0,IF(DAY(H282)-DAY(INFO!B$10)&lt;0,YEAR(H282)-YEAR(INFO!B$10)-1,YEAR(H282)-YEAR(INFO!B$10)),YEAR(H282)-YEAR(INFO!B$10)-1)),"")</f>
      </c>
      <c r="Y282" s="12"/>
      <c r="Z282" s="12">
        <f>IF(INFO!$B$11&lt;&gt;"",IF(INFO!$B$11&lt;&gt;0,IF(Y282&lt;&gt;"",IF(Y282&lt;&gt;0,Y282*100*100/(INFO!$B$11*INFO!$B$11),""),""),""),"")</f>
      </c>
      <c r="AA282" s="360"/>
    </row>
    <row r="283" spans="1:27" ht="12.75">
      <c r="A283" s="162">
        <f>COUNTIF($M$2:M283,"W")+COUNTIF($M$2:M283,"T")+COUNTIF($M$2:M283,"C")+COUNTIF($M$2:M283,"P")</f>
        <v>0</v>
      </c>
      <c r="B283" s="191">
        <f>COUNTIF(M277:M283,"W")+COUNTIF(M277:M283,"T")+COUNTIF(M277:M283,"C")+COUNTIF(M277:M283,"P")</f>
        <v>0</v>
      </c>
      <c r="C283" s="191">
        <f>COUNTIF(M280:M283,"W")+COUNTIF(M280:M283,"T")+COUNTIF(M280:M283,"C")+COUNTIF(M280:M283,"P")</f>
        <v>0</v>
      </c>
      <c r="D283" s="191">
        <f t="shared" si="44"/>
        <v>40</v>
      </c>
      <c r="E283" s="191">
        <v>7</v>
      </c>
      <c r="F283" s="191">
        <v>10</v>
      </c>
      <c r="G283" s="191">
        <f t="shared" si="49"/>
        <v>2010</v>
      </c>
      <c r="H283" s="31">
        <f t="shared" si="46"/>
        <v>40458</v>
      </c>
      <c r="I283" s="32"/>
      <c r="J283" s="320"/>
      <c r="K283" s="8"/>
      <c r="L283" s="155">
        <f t="shared" si="47"/>
      </c>
      <c r="M283" s="354"/>
      <c r="N283" s="354" t="str">
        <f t="shared" si="42"/>
        <v>40</v>
      </c>
      <c r="O283" s="354" t="str">
        <f t="shared" si="43"/>
        <v>10</v>
      </c>
      <c r="P283" s="14">
        <f t="shared" si="48"/>
      </c>
      <c r="Q283" s="202">
        <f t="shared" si="41"/>
      </c>
      <c r="R283" s="10"/>
      <c r="S283" s="11"/>
      <c r="T283" s="11"/>
      <c r="U283" s="11"/>
      <c r="V283" s="11"/>
      <c r="W283" s="9">
        <f t="shared" si="45"/>
      </c>
      <c r="X283" s="11">
        <f>IF(INFO!B$10&lt;&gt;"",IF(MONTH(H283)-MONTH(INFO!B$10)&gt;0,YEAR(H283)-YEAR(INFO!B$10),IF(MONTH(H283)-MONTH(INFO!B$10)=0,IF(DAY(H283)-DAY(INFO!B$10)&lt;0,YEAR(H283)-YEAR(INFO!B$10)-1,YEAR(H283)-YEAR(INFO!B$10)),YEAR(H283)-YEAR(INFO!B$10)-1)),"")</f>
      </c>
      <c r="Y283" s="12"/>
      <c r="Z283" s="12">
        <f>IF(INFO!$B$11&lt;&gt;"",IF(INFO!$B$11&lt;&gt;0,IF(Y283&lt;&gt;"",IF(Y283&lt;&gt;0,Y283*100*100/(INFO!$B$11*INFO!$B$11),""),""),""),"")</f>
      </c>
      <c r="AA283" s="360"/>
    </row>
    <row r="284" spans="1:27" ht="12.75">
      <c r="A284" s="162">
        <f>COUNTIF($M$2:M284,"W")+COUNTIF($M$2:M284,"T")+COUNTIF($M$2:M284,"C")+COUNTIF($M$2:M284,"P")</f>
        <v>0</v>
      </c>
      <c r="B284" s="191">
        <f>COUNTIF(M277:M284,"W")+COUNTIF(M277:M284,"T")+COUNTIF(M277:M284,"C")+COUNTIF(M277:M284,"P")</f>
        <v>0</v>
      </c>
      <c r="C284" s="191">
        <f>COUNTIF(M280:M284,"W")+COUNTIF(M280:M284,"T")+COUNTIF(M280:M284,"C")+COUNTIF(M280:M284,"P")</f>
        <v>0</v>
      </c>
      <c r="D284" s="191">
        <f t="shared" si="44"/>
        <v>40</v>
      </c>
      <c r="E284" s="191">
        <v>8</v>
      </c>
      <c r="F284" s="191">
        <v>10</v>
      </c>
      <c r="G284" s="191">
        <f t="shared" si="49"/>
        <v>2010</v>
      </c>
      <c r="H284" s="31">
        <f t="shared" si="46"/>
        <v>40459</v>
      </c>
      <c r="I284" s="32"/>
      <c r="J284" s="320"/>
      <c r="K284" s="8"/>
      <c r="L284" s="155">
        <f t="shared" si="47"/>
      </c>
      <c r="M284" s="354"/>
      <c r="N284" s="354" t="str">
        <f t="shared" si="42"/>
        <v>40</v>
      </c>
      <c r="O284" s="354" t="str">
        <f t="shared" si="43"/>
        <v>10</v>
      </c>
      <c r="P284" s="14">
        <f t="shared" si="48"/>
      </c>
      <c r="Q284" s="202">
        <f t="shared" si="41"/>
      </c>
      <c r="R284" s="10"/>
      <c r="S284" s="11"/>
      <c r="T284" s="11"/>
      <c r="U284" s="11"/>
      <c r="V284" s="11"/>
      <c r="W284" s="9">
        <f t="shared" si="45"/>
      </c>
      <c r="X284" s="11">
        <f>IF(INFO!B$10&lt;&gt;"",IF(MONTH(H284)-MONTH(INFO!B$10)&gt;0,YEAR(H284)-YEAR(INFO!B$10),IF(MONTH(H284)-MONTH(INFO!B$10)=0,IF(DAY(H284)-DAY(INFO!B$10)&lt;0,YEAR(H284)-YEAR(INFO!B$10)-1,YEAR(H284)-YEAR(INFO!B$10)),YEAR(H284)-YEAR(INFO!B$10)-1)),"")</f>
      </c>
      <c r="Y284" s="12"/>
      <c r="Z284" s="12">
        <f>IF(INFO!$B$11&lt;&gt;"",IF(INFO!$B$11&lt;&gt;0,IF(Y284&lt;&gt;"",IF(Y284&lt;&gt;0,Y284*100*100/(INFO!$B$11*INFO!$B$11),""),""),""),"")</f>
      </c>
      <c r="AA284" s="360"/>
    </row>
    <row r="285" spans="1:27" ht="12.75">
      <c r="A285" s="162">
        <f>COUNTIF($M$2:M285,"W")+COUNTIF($M$2:M285,"T")+COUNTIF($M$2:M285,"C")+COUNTIF($M$2:M285,"P")</f>
        <v>0</v>
      </c>
      <c r="B285" s="191">
        <f>COUNTIF(M277:M285,"W")+COUNTIF(M277:M285,"T")+COUNTIF(M277:M285,"C")+COUNTIF(M277:M285,"P")</f>
        <v>0</v>
      </c>
      <c r="C285" s="191">
        <f>COUNTIF(M280:M285,"W")+COUNTIF(M280:M285,"T")+COUNTIF(M280:M285,"C")+COUNTIF(M280:M285,"P")</f>
        <v>0</v>
      </c>
      <c r="D285" s="191">
        <f t="shared" si="44"/>
        <v>40</v>
      </c>
      <c r="E285" s="191">
        <v>9</v>
      </c>
      <c r="F285" s="191">
        <v>10</v>
      </c>
      <c r="G285" s="191">
        <f t="shared" si="49"/>
        <v>2010</v>
      </c>
      <c r="H285" s="31">
        <f t="shared" si="46"/>
        <v>40460</v>
      </c>
      <c r="I285" s="32"/>
      <c r="J285" s="322"/>
      <c r="K285" s="54"/>
      <c r="L285" s="156">
        <f t="shared" si="47"/>
      </c>
      <c r="M285" s="63"/>
      <c r="N285" s="63" t="str">
        <f t="shared" si="42"/>
        <v>40</v>
      </c>
      <c r="O285" s="63" t="str">
        <f t="shared" si="43"/>
        <v>10</v>
      </c>
      <c r="P285" s="64">
        <f t="shared" si="48"/>
      </c>
      <c r="Q285" s="204">
        <f t="shared" si="41"/>
      </c>
      <c r="R285" s="51"/>
      <c r="S285" s="55"/>
      <c r="T285" s="55"/>
      <c r="U285" s="55"/>
      <c r="V285" s="55"/>
      <c r="W285" s="53">
        <f t="shared" si="45"/>
      </c>
      <c r="X285" s="55">
        <f>IF(INFO!B$10&lt;&gt;"",IF(MONTH(H285)-MONTH(INFO!B$10)&gt;0,YEAR(H285)-YEAR(INFO!B$10),IF(MONTH(H285)-MONTH(INFO!B$10)=0,IF(DAY(H285)-DAY(INFO!B$10)&lt;0,YEAR(H285)-YEAR(INFO!B$10)-1,YEAR(H285)-YEAR(INFO!B$10)),YEAR(H285)-YEAR(INFO!B$10)-1)),"")</f>
      </c>
      <c r="Y285" s="56"/>
      <c r="Z285" s="56">
        <f>IF(INFO!$B$11&lt;&gt;"",IF(INFO!$B$11&lt;&gt;0,IF(Y285&lt;&gt;"",IF(Y285&lt;&gt;0,Y285*100*100/(INFO!$B$11*INFO!$B$11),""),""),""),"")</f>
      </c>
      <c r="AA285" s="362"/>
    </row>
    <row r="286" spans="1:27" ht="13.5" thickBot="1">
      <c r="A286" s="162">
        <f>COUNTIF($M$2:M286,"W")+COUNTIF($M$2:M286,"T")+COUNTIF($M$2:M286,"C")+COUNTIF($M$2:M286,"P")</f>
        <v>0</v>
      </c>
      <c r="B286" s="192">
        <f>COUNTIF(M277:M286,"W")+COUNTIF(M277:M286,"T")+COUNTIF(M277:M286,"C")+COUNTIF(M277:M286,"P")</f>
        <v>0</v>
      </c>
      <c r="C286" s="192">
        <f>COUNTIF(M280:M286,"W")+COUNTIF(M280:M286,"T")+COUNTIF(M280:M286,"C")+COUNTIF(M280:M286,"P")</f>
        <v>0</v>
      </c>
      <c r="D286" s="192">
        <f t="shared" si="44"/>
        <v>40</v>
      </c>
      <c r="E286" s="192">
        <v>10</v>
      </c>
      <c r="F286" s="192">
        <v>10</v>
      </c>
      <c r="G286" s="192">
        <f t="shared" si="49"/>
        <v>2010</v>
      </c>
      <c r="H286" s="108">
        <f t="shared" si="46"/>
        <v>40461</v>
      </c>
      <c r="I286" s="109"/>
      <c r="J286" s="323"/>
      <c r="K286" s="68"/>
      <c r="L286" s="157">
        <f t="shared" si="47"/>
      </c>
      <c r="M286" s="65"/>
      <c r="N286" s="65" t="str">
        <f t="shared" si="42"/>
        <v>40</v>
      </c>
      <c r="O286" s="65" t="str">
        <f t="shared" si="43"/>
        <v>10</v>
      </c>
      <c r="P286" s="66">
        <f t="shared" si="48"/>
      </c>
      <c r="Q286" s="205">
        <f t="shared" si="41"/>
      </c>
      <c r="R286" s="69"/>
      <c r="S286" s="70"/>
      <c r="T286" s="70"/>
      <c r="U286" s="70"/>
      <c r="V286" s="70"/>
      <c r="W286" s="67">
        <f t="shared" si="45"/>
      </c>
      <c r="X286" s="70">
        <f>IF(INFO!B$10&lt;&gt;"",IF(MONTH(H286)-MONTH(INFO!B$10)&gt;0,YEAR(H286)-YEAR(INFO!B$10),IF(MONTH(H286)-MONTH(INFO!B$10)=0,IF(DAY(H286)-DAY(INFO!B$10)&lt;0,YEAR(H286)-YEAR(INFO!B$10)-1,YEAR(H286)-YEAR(INFO!B$10)),YEAR(H286)-YEAR(INFO!B$10)-1)),"")</f>
      </c>
      <c r="Y286" s="71"/>
      <c r="Z286" s="71">
        <f>IF(INFO!$B$11&lt;&gt;"",IF(INFO!$B$11&lt;&gt;0,IF(Y286&lt;&gt;"",IF(Y286&lt;&gt;0,Y286*100*100/(INFO!$B$11*INFO!$B$11),""),""),""),"")</f>
      </c>
      <c r="AA286" s="363"/>
    </row>
    <row r="287" spans="1:27" ht="12.75">
      <c r="A287" s="162">
        <f>COUNTIF($M$2:M287,"W")+COUNTIF($M$2:M287,"T")+COUNTIF($M$2:M287,"C")+COUNTIF($M$2:M287,"P")</f>
        <v>0</v>
      </c>
      <c r="B287" s="193">
        <f>COUNTIF(M277:M287,"W")+COUNTIF(M277:M287,"T")+COUNTIF(M277:M287,"C")+COUNTIF(M277:M287,"P")</f>
        <v>0</v>
      </c>
      <c r="C287" s="193">
        <f>COUNTIF(M287:M287,"W")+COUNTIF(M287:M287,"T")+COUNTIF(M287:M287,"C")+COUNTIF(M287:M287,"P")</f>
        <v>0</v>
      </c>
      <c r="D287" s="193">
        <f>D280+1</f>
        <v>41</v>
      </c>
      <c r="E287" s="193">
        <v>11</v>
      </c>
      <c r="F287" s="193">
        <v>10</v>
      </c>
      <c r="G287" s="193">
        <f t="shared" si="49"/>
        <v>2010</v>
      </c>
      <c r="H287" s="110">
        <f t="shared" si="46"/>
        <v>40462</v>
      </c>
      <c r="I287" s="111"/>
      <c r="J287" s="321"/>
      <c r="K287" s="40"/>
      <c r="L287" s="155">
        <f t="shared" si="47"/>
      </c>
      <c r="M287" s="354"/>
      <c r="N287" s="354" t="str">
        <f t="shared" si="42"/>
        <v>41</v>
      </c>
      <c r="O287" s="354" t="str">
        <f t="shared" si="43"/>
        <v>10</v>
      </c>
      <c r="P287" s="14">
        <f t="shared" si="48"/>
      </c>
      <c r="Q287" s="203">
        <f t="shared" si="41"/>
      </c>
      <c r="R287" s="41"/>
      <c r="S287" s="42"/>
      <c r="T287" s="42"/>
      <c r="U287" s="42"/>
      <c r="V287" s="42"/>
      <c r="W287" s="50">
        <f t="shared" si="45"/>
      </c>
      <c r="X287" s="42">
        <f>IF(INFO!B$10&lt;&gt;"",IF(MONTH(H287)-MONTH(INFO!B$10)&gt;0,YEAR(H287)-YEAR(INFO!B$10),IF(MONTH(H287)-MONTH(INFO!B$10)=0,IF(DAY(H287)-DAY(INFO!B$10)&lt;0,YEAR(H287)-YEAR(INFO!B$10)-1,YEAR(H287)-YEAR(INFO!B$10)),YEAR(H287)-YEAR(INFO!B$10)-1)),"")</f>
      </c>
      <c r="Y287" s="43"/>
      <c r="Z287" s="43">
        <f>IF(INFO!$B$11&lt;&gt;"",IF(INFO!$B$11&lt;&gt;0,IF(Y287&lt;&gt;"",IF(Y287&lt;&gt;0,Y287*100*100/(INFO!$B$11*INFO!$B$11),""),""),""),"")</f>
      </c>
      <c r="AA287" s="361"/>
    </row>
    <row r="288" spans="1:27" ht="12.75">
      <c r="A288" s="162">
        <f>COUNTIF($M$2:M288,"W")+COUNTIF($M$2:M288,"T")+COUNTIF($M$2:M288,"C")+COUNTIF($M$2:M288,"P")</f>
        <v>0</v>
      </c>
      <c r="B288" s="191">
        <f>COUNTIF(M277:M288,"W")+COUNTIF(M277:M288,"T")+COUNTIF(M277:M288,"C")+COUNTIF(M277:M288,"P")</f>
        <v>0</v>
      </c>
      <c r="C288" s="191">
        <f>COUNTIF(M287:M288,"W")+COUNTIF(M287:M288,"T")+COUNTIF(M287:M288,"C")+COUNTIF(M287:M288,"P")</f>
        <v>0</v>
      </c>
      <c r="D288" s="191">
        <f t="shared" si="44"/>
        <v>41</v>
      </c>
      <c r="E288" s="191">
        <v>12</v>
      </c>
      <c r="F288" s="191">
        <v>10</v>
      </c>
      <c r="G288" s="191">
        <f t="shared" si="49"/>
        <v>2010</v>
      </c>
      <c r="H288" s="31">
        <f t="shared" si="46"/>
        <v>40463</v>
      </c>
      <c r="I288" s="32"/>
      <c r="J288" s="320"/>
      <c r="K288" s="8"/>
      <c r="L288" s="155">
        <f t="shared" si="47"/>
      </c>
      <c r="M288" s="354"/>
      <c r="N288" s="354" t="str">
        <f t="shared" si="42"/>
        <v>41</v>
      </c>
      <c r="O288" s="354" t="str">
        <f t="shared" si="43"/>
        <v>10</v>
      </c>
      <c r="P288" s="14">
        <f t="shared" si="48"/>
      </c>
      <c r="Q288" s="202">
        <f t="shared" si="41"/>
      </c>
      <c r="R288" s="10"/>
      <c r="S288" s="11"/>
      <c r="T288" s="11"/>
      <c r="U288" s="11"/>
      <c r="V288" s="11"/>
      <c r="W288" s="9">
        <f t="shared" si="45"/>
      </c>
      <c r="X288" s="11">
        <f>IF(INFO!B$10&lt;&gt;"",IF(MONTH(H288)-MONTH(INFO!B$10)&gt;0,YEAR(H288)-YEAR(INFO!B$10),IF(MONTH(H288)-MONTH(INFO!B$10)=0,IF(DAY(H288)-DAY(INFO!B$10)&lt;0,YEAR(H288)-YEAR(INFO!B$10)-1,YEAR(H288)-YEAR(INFO!B$10)),YEAR(H288)-YEAR(INFO!B$10)-1)),"")</f>
      </c>
      <c r="Y288" s="12"/>
      <c r="Z288" s="12">
        <f>IF(INFO!$B$11&lt;&gt;"",IF(INFO!$B$11&lt;&gt;0,IF(Y288&lt;&gt;"",IF(Y288&lt;&gt;0,Y288*100*100/(INFO!$B$11*INFO!$B$11),""),""),""),"")</f>
      </c>
      <c r="AA288" s="360"/>
    </row>
    <row r="289" spans="1:27" ht="12.75">
      <c r="A289" s="162">
        <f>COUNTIF($M$2:M289,"W")+COUNTIF($M$2:M289,"T")+COUNTIF($M$2:M289,"C")+COUNTIF($M$2:M289,"P")</f>
        <v>0</v>
      </c>
      <c r="B289" s="191">
        <f>COUNTIF(M277:M289,"W")+COUNTIF(M277:M289,"T")+COUNTIF(M277:M289,"C")+COUNTIF(M277:M289,"P")</f>
        <v>0</v>
      </c>
      <c r="C289" s="191">
        <f>COUNTIF(M287:M289,"W")+COUNTIF(M287:M289,"T")+COUNTIF(M287:M289,"C")+COUNTIF(M287:M289,"P")</f>
        <v>0</v>
      </c>
      <c r="D289" s="191">
        <f t="shared" si="44"/>
        <v>41</v>
      </c>
      <c r="E289" s="191">
        <v>13</v>
      </c>
      <c r="F289" s="191">
        <v>10</v>
      </c>
      <c r="G289" s="191">
        <f t="shared" si="49"/>
        <v>2010</v>
      </c>
      <c r="H289" s="31">
        <f t="shared" si="46"/>
        <v>40464</v>
      </c>
      <c r="I289" s="32"/>
      <c r="J289" s="320"/>
      <c r="K289" s="8"/>
      <c r="L289" s="155">
        <f t="shared" si="47"/>
      </c>
      <c r="M289" s="354"/>
      <c r="N289" s="354" t="str">
        <f t="shared" si="42"/>
        <v>41</v>
      </c>
      <c r="O289" s="354" t="str">
        <f t="shared" si="43"/>
        <v>10</v>
      </c>
      <c r="P289" s="14">
        <f t="shared" si="48"/>
      </c>
      <c r="Q289" s="202">
        <f t="shared" si="41"/>
      </c>
      <c r="R289" s="10"/>
      <c r="S289" s="11"/>
      <c r="T289" s="11"/>
      <c r="U289" s="11"/>
      <c r="V289" s="11"/>
      <c r="W289" s="9">
        <f t="shared" si="45"/>
      </c>
      <c r="X289" s="11">
        <f>IF(INFO!B$10&lt;&gt;"",IF(MONTH(H289)-MONTH(INFO!B$10)&gt;0,YEAR(H289)-YEAR(INFO!B$10),IF(MONTH(H289)-MONTH(INFO!B$10)=0,IF(DAY(H289)-DAY(INFO!B$10)&lt;0,YEAR(H289)-YEAR(INFO!B$10)-1,YEAR(H289)-YEAR(INFO!B$10)),YEAR(H289)-YEAR(INFO!B$10)-1)),"")</f>
      </c>
      <c r="Y289" s="12"/>
      <c r="Z289" s="12">
        <f>IF(INFO!$B$11&lt;&gt;"",IF(INFO!$B$11&lt;&gt;0,IF(Y289&lt;&gt;"",IF(Y289&lt;&gt;0,Y289*100*100/(INFO!$B$11*INFO!$B$11),""),""),""),"")</f>
      </c>
      <c r="AA289" s="360"/>
    </row>
    <row r="290" spans="1:27" ht="12.75">
      <c r="A290" s="162">
        <f>COUNTIF($M$2:M290,"W")+COUNTIF($M$2:M290,"T")+COUNTIF($M$2:M290,"C")+COUNTIF($M$2:M290,"P")</f>
        <v>0</v>
      </c>
      <c r="B290" s="191">
        <f>COUNTIF(M277:M290,"W")+COUNTIF(M277:M290,"T")+COUNTIF(M277:M290,"C")+COUNTIF(M277:M290,"P")</f>
        <v>0</v>
      </c>
      <c r="C290" s="191">
        <f>COUNTIF(M287:M290,"W")+COUNTIF(M287:M290,"T")+COUNTIF(M287:M290,"C")+COUNTIF(M287:M290,"P")</f>
        <v>0</v>
      </c>
      <c r="D290" s="191">
        <f t="shared" si="44"/>
        <v>41</v>
      </c>
      <c r="E290" s="191">
        <v>14</v>
      </c>
      <c r="F290" s="191">
        <v>10</v>
      </c>
      <c r="G290" s="191">
        <f t="shared" si="49"/>
        <v>2010</v>
      </c>
      <c r="H290" s="31">
        <f t="shared" si="46"/>
        <v>40465</v>
      </c>
      <c r="I290" s="32"/>
      <c r="J290" s="320"/>
      <c r="K290" s="8"/>
      <c r="L290" s="155">
        <f t="shared" si="47"/>
      </c>
      <c r="M290" s="354"/>
      <c r="N290" s="354" t="str">
        <f t="shared" si="42"/>
        <v>41</v>
      </c>
      <c r="O290" s="354" t="str">
        <f t="shared" si="43"/>
        <v>10</v>
      </c>
      <c r="P290" s="14">
        <f t="shared" si="48"/>
      </c>
      <c r="Q290" s="202">
        <f t="shared" si="41"/>
      </c>
      <c r="R290" s="10"/>
      <c r="S290" s="11"/>
      <c r="T290" s="11"/>
      <c r="U290" s="11"/>
      <c r="V290" s="11"/>
      <c r="W290" s="9">
        <f t="shared" si="45"/>
      </c>
      <c r="X290" s="11">
        <f>IF(INFO!B$10&lt;&gt;"",IF(MONTH(H290)-MONTH(INFO!B$10)&gt;0,YEAR(H290)-YEAR(INFO!B$10),IF(MONTH(H290)-MONTH(INFO!B$10)=0,IF(DAY(H290)-DAY(INFO!B$10)&lt;0,YEAR(H290)-YEAR(INFO!B$10)-1,YEAR(H290)-YEAR(INFO!B$10)),YEAR(H290)-YEAR(INFO!B$10)-1)),"")</f>
      </c>
      <c r="Y290" s="12"/>
      <c r="Z290" s="12">
        <f>IF(INFO!$B$11&lt;&gt;"",IF(INFO!$B$11&lt;&gt;0,IF(Y290&lt;&gt;"",IF(Y290&lt;&gt;0,Y290*100*100/(INFO!$B$11*INFO!$B$11),""),""),""),"")</f>
      </c>
      <c r="AA290" s="360"/>
    </row>
    <row r="291" spans="1:27" ht="12.75">
      <c r="A291" s="162">
        <f>COUNTIF($M$2:M291,"W")+COUNTIF($M$2:M291,"T")+COUNTIF($M$2:M291,"C")+COUNTIF($M$2:M291,"P")</f>
        <v>0</v>
      </c>
      <c r="B291" s="191">
        <f>COUNTIF(M277:M291,"W")+COUNTIF(M277:M291,"T")+COUNTIF(M277:M291,"C")+COUNTIF(M277:M291,"P")</f>
        <v>0</v>
      </c>
      <c r="C291" s="191">
        <f>COUNTIF(M287:M291,"W")+COUNTIF(M287:M291,"T")+COUNTIF(M287:M291,"C")+COUNTIF(M287:M291,"P")</f>
        <v>0</v>
      </c>
      <c r="D291" s="191">
        <f t="shared" si="44"/>
        <v>41</v>
      </c>
      <c r="E291" s="191">
        <v>15</v>
      </c>
      <c r="F291" s="191">
        <v>10</v>
      </c>
      <c r="G291" s="191">
        <f t="shared" si="49"/>
        <v>2010</v>
      </c>
      <c r="H291" s="31">
        <f t="shared" si="46"/>
        <v>40466</v>
      </c>
      <c r="I291" s="32"/>
      <c r="J291" s="320"/>
      <c r="K291" s="8"/>
      <c r="L291" s="155">
        <f t="shared" si="47"/>
      </c>
      <c r="M291" s="354"/>
      <c r="N291" s="354" t="str">
        <f t="shared" si="42"/>
        <v>41</v>
      </c>
      <c r="O291" s="354" t="str">
        <f t="shared" si="43"/>
        <v>10</v>
      </c>
      <c r="P291" s="14">
        <f t="shared" si="48"/>
      </c>
      <c r="Q291" s="202">
        <f t="shared" si="41"/>
      </c>
      <c r="R291" s="10"/>
      <c r="S291" s="11"/>
      <c r="T291" s="11"/>
      <c r="U291" s="11"/>
      <c r="V291" s="11"/>
      <c r="W291" s="9">
        <f t="shared" si="45"/>
      </c>
      <c r="X291" s="11">
        <f>IF(INFO!B$10&lt;&gt;"",IF(MONTH(H291)-MONTH(INFO!B$10)&gt;0,YEAR(H291)-YEAR(INFO!B$10),IF(MONTH(H291)-MONTH(INFO!B$10)=0,IF(DAY(H291)-DAY(INFO!B$10)&lt;0,YEAR(H291)-YEAR(INFO!B$10)-1,YEAR(H291)-YEAR(INFO!B$10)),YEAR(H291)-YEAR(INFO!B$10)-1)),"")</f>
      </c>
      <c r="Y291" s="12"/>
      <c r="Z291" s="12">
        <f>IF(INFO!$B$11&lt;&gt;"",IF(INFO!$B$11&lt;&gt;0,IF(Y291&lt;&gt;"",IF(Y291&lt;&gt;0,Y291*100*100/(INFO!$B$11*INFO!$B$11),""),""),""),"")</f>
      </c>
      <c r="AA291" s="360"/>
    </row>
    <row r="292" spans="1:27" ht="12.75">
      <c r="A292" s="162">
        <f>COUNTIF($M$2:M292,"W")+COUNTIF($M$2:M292,"T")+COUNTIF($M$2:M292,"C")+COUNTIF($M$2:M292,"P")</f>
        <v>0</v>
      </c>
      <c r="B292" s="191">
        <f>COUNTIF(M277:M292,"W")+COUNTIF(M277:M292,"T")+COUNTIF(M277:M292,"C")+COUNTIF(M277:M292,"P")</f>
        <v>0</v>
      </c>
      <c r="C292" s="191">
        <f>COUNTIF(M287:M292,"W")+COUNTIF(M287:M292,"T")+COUNTIF(M287:M292,"C")+COUNTIF(M287:M292,"P")</f>
        <v>0</v>
      </c>
      <c r="D292" s="191">
        <f t="shared" si="44"/>
        <v>41</v>
      </c>
      <c r="E292" s="191">
        <v>16</v>
      </c>
      <c r="F292" s="191">
        <v>10</v>
      </c>
      <c r="G292" s="191">
        <f t="shared" si="49"/>
        <v>2010</v>
      </c>
      <c r="H292" s="31">
        <f t="shared" si="46"/>
        <v>40467</v>
      </c>
      <c r="I292" s="32"/>
      <c r="J292" s="322"/>
      <c r="K292" s="54"/>
      <c r="L292" s="156">
        <f t="shared" si="47"/>
      </c>
      <c r="M292" s="63"/>
      <c r="N292" s="63" t="str">
        <f t="shared" si="42"/>
        <v>41</v>
      </c>
      <c r="O292" s="63" t="str">
        <f t="shared" si="43"/>
        <v>10</v>
      </c>
      <c r="P292" s="64">
        <f t="shared" si="48"/>
      </c>
      <c r="Q292" s="204">
        <f t="shared" si="41"/>
      </c>
      <c r="R292" s="51"/>
      <c r="S292" s="55"/>
      <c r="T292" s="55"/>
      <c r="U292" s="55"/>
      <c r="V292" s="55"/>
      <c r="W292" s="53">
        <f t="shared" si="45"/>
      </c>
      <c r="X292" s="55">
        <f>IF(INFO!B$10&lt;&gt;"",IF(MONTH(H292)-MONTH(INFO!B$10)&gt;0,YEAR(H292)-YEAR(INFO!B$10),IF(MONTH(H292)-MONTH(INFO!B$10)=0,IF(DAY(H292)-DAY(INFO!B$10)&lt;0,YEAR(H292)-YEAR(INFO!B$10)-1,YEAR(H292)-YEAR(INFO!B$10)),YEAR(H292)-YEAR(INFO!B$10)-1)),"")</f>
      </c>
      <c r="Y292" s="56"/>
      <c r="Z292" s="56">
        <f>IF(INFO!$B$11&lt;&gt;"",IF(INFO!$B$11&lt;&gt;0,IF(Y292&lt;&gt;"",IF(Y292&lt;&gt;0,Y292*100*100/(INFO!$B$11*INFO!$B$11),""),""),""),"")</f>
      </c>
      <c r="AA292" s="362"/>
    </row>
    <row r="293" spans="1:27" ht="13.5" thickBot="1">
      <c r="A293" s="162">
        <f>COUNTIF($M$2:M293,"W")+COUNTIF($M$2:M293,"T")+COUNTIF($M$2:M293,"C")+COUNTIF($M$2:M293,"P")</f>
        <v>0</v>
      </c>
      <c r="B293" s="192">
        <f>COUNTIF(M277:M293,"W")+COUNTIF(M277:M293,"T")+COUNTIF(M277:M293,"C")+COUNTIF(M277:M293,"P")</f>
        <v>0</v>
      </c>
      <c r="C293" s="192">
        <f>COUNTIF(M287:M293,"W")+COUNTIF(M287:M293,"T")+COUNTIF(M287:M293,"C")+COUNTIF(M287:M293,"P")</f>
        <v>0</v>
      </c>
      <c r="D293" s="192">
        <f t="shared" si="44"/>
        <v>41</v>
      </c>
      <c r="E293" s="192">
        <v>17</v>
      </c>
      <c r="F293" s="192">
        <v>10</v>
      </c>
      <c r="G293" s="192">
        <f t="shared" si="49"/>
        <v>2010</v>
      </c>
      <c r="H293" s="108">
        <f t="shared" si="46"/>
        <v>40468</v>
      </c>
      <c r="I293" s="109"/>
      <c r="J293" s="323"/>
      <c r="K293" s="68"/>
      <c r="L293" s="157">
        <f t="shared" si="47"/>
      </c>
      <c r="M293" s="65"/>
      <c r="N293" s="65" t="str">
        <f t="shared" si="42"/>
        <v>41</v>
      </c>
      <c r="O293" s="65" t="str">
        <f t="shared" si="43"/>
        <v>10</v>
      </c>
      <c r="P293" s="66">
        <f t="shared" si="48"/>
      </c>
      <c r="Q293" s="205">
        <f t="shared" si="41"/>
      </c>
      <c r="R293" s="69"/>
      <c r="S293" s="70"/>
      <c r="T293" s="70"/>
      <c r="U293" s="70"/>
      <c r="V293" s="70"/>
      <c r="W293" s="67">
        <f t="shared" si="45"/>
      </c>
      <c r="X293" s="70">
        <f>IF(INFO!B$10&lt;&gt;"",IF(MONTH(H293)-MONTH(INFO!B$10)&gt;0,YEAR(H293)-YEAR(INFO!B$10),IF(MONTH(H293)-MONTH(INFO!B$10)=0,IF(DAY(H293)-DAY(INFO!B$10)&lt;0,YEAR(H293)-YEAR(INFO!B$10)-1,YEAR(H293)-YEAR(INFO!B$10)),YEAR(H293)-YEAR(INFO!B$10)-1)),"")</f>
      </c>
      <c r="Y293" s="71"/>
      <c r="Z293" s="71">
        <f>IF(INFO!$B$11&lt;&gt;"",IF(INFO!$B$11&lt;&gt;0,IF(Y293&lt;&gt;"",IF(Y293&lt;&gt;0,Y293*100*100/(INFO!$B$11*INFO!$B$11),""),""),""),"")</f>
      </c>
      <c r="AA293" s="363"/>
    </row>
    <row r="294" spans="1:27" ht="12.75">
      <c r="A294" s="162">
        <f>COUNTIF($M$2:M294,"W")+COUNTIF($M$2:M294,"T")+COUNTIF($M$2:M294,"C")+COUNTIF($M$2:M294,"P")</f>
        <v>0</v>
      </c>
      <c r="B294" s="193">
        <f>COUNTIF(M277:M294,"W")+COUNTIF(M277:M294,"T")+COUNTIF(M277:M294,"C")+COUNTIF(M277:M294,"P")</f>
        <v>0</v>
      </c>
      <c r="C294" s="193">
        <f>COUNTIF(M294:M294,"W")+COUNTIF(M294:M294,"T")+COUNTIF(M294:M294,"C")+COUNTIF(M294:M294,"P")</f>
        <v>0</v>
      </c>
      <c r="D294" s="193">
        <f>D287+1</f>
        <v>42</v>
      </c>
      <c r="E294" s="193">
        <v>18</v>
      </c>
      <c r="F294" s="193">
        <v>10</v>
      </c>
      <c r="G294" s="193">
        <f t="shared" si="49"/>
        <v>2010</v>
      </c>
      <c r="H294" s="110">
        <f t="shared" si="46"/>
        <v>40469</v>
      </c>
      <c r="I294" s="111"/>
      <c r="J294" s="321"/>
      <c r="K294" s="40"/>
      <c r="L294" s="155">
        <f t="shared" si="47"/>
      </c>
      <c r="M294" s="355"/>
      <c r="N294" s="355" t="str">
        <f t="shared" si="42"/>
        <v>42</v>
      </c>
      <c r="O294" s="355" t="str">
        <f t="shared" si="43"/>
        <v>10</v>
      </c>
      <c r="P294" s="14">
        <f t="shared" si="48"/>
      </c>
      <c r="Q294" s="203">
        <f t="shared" si="41"/>
      </c>
      <c r="R294" s="41"/>
      <c r="S294" s="50"/>
      <c r="T294" s="50"/>
      <c r="U294" s="50"/>
      <c r="V294" s="50"/>
      <c r="W294" s="50">
        <f t="shared" si="45"/>
      </c>
      <c r="X294" s="42">
        <f>IF(INFO!B$10&lt;&gt;"",IF(MONTH(H294)-MONTH(INFO!B$10)&gt;0,YEAR(H294)-YEAR(INFO!B$10),IF(MONTH(H294)-MONTH(INFO!B$10)=0,IF(DAY(H294)-DAY(INFO!B$10)&lt;0,YEAR(H294)-YEAR(INFO!B$10)-1,YEAR(H294)-YEAR(INFO!B$10)),YEAR(H294)-YEAR(INFO!B$10)-1)),"")</f>
      </c>
      <c r="Y294" s="43"/>
      <c r="Z294" s="43">
        <f>IF(INFO!$B$11&lt;&gt;"",IF(INFO!$B$11&lt;&gt;0,IF(Y294&lt;&gt;"",IF(Y294&lt;&gt;0,Y294*100*100/(INFO!$B$11*INFO!$B$11),""),""),""),"")</f>
      </c>
      <c r="AA294" s="361"/>
    </row>
    <row r="295" spans="1:27" ht="12.75">
      <c r="A295" s="162">
        <f>COUNTIF($M$2:M295,"W")+COUNTIF($M$2:M295,"T")+COUNTIF($M$2:M295,"C")+COUNTIF($M$2:M295,"P")</f>
        <v>0</v>
      </c>
      <c r="B295" s="191">
        <f>COUNTIF(M277:M295,"W")+COUNTIF(M277:M295,"T")+COUNTIF(M277:M295,"C")+COUNTIF(M277:M295,"P")</f>
        <v>0</v>
      </c>
      <c r="C295" s="191">
        <f>COUNTIF(M294:M295,"W")+COUNTIF(M294:M295,"T")+COUNTIF(M294:M295,"C")+COUNTIF(M294:M295,"P")</f>
        <v>0</v>
      </c>
      <c r="D295" s="191">
        <f t="shared" si="44"/>
        <v>42</v>
      </c>
      <c r="E295" s="191">
        <v>19</v>
      </c>
      <c r="F295" s="191">
        <v>10</v>
      </c>
      <c r="G295" s="191">
        <f t="shared" si="49"/>
        <v>2010</v>
      </c>
      <c r="H295" s="31">
        <f t="shared" si="46"/>
        <v>40470</v>
      </c>
      <c r="I295" s="32"/>
      <c r="J295" s="320"/>
      <c r="K295" s="8"/>
      <c r="L295" s="155">
        <f t="shared" si="47"/>
      </c>
      <c r="M295" s="354"/>
      <c r="N295" s="354" t="str">
        <f t="shared" si="42"/>
        <v>42</v>
      </c>
      <c r="O295" s="354" t="str">
        <f t="shared" si="43"/>
        <v>10</v>
      </c>
      <c r="P295" s="14">
        <f t="shared" si="48"/>
      </c>
      <c r="Q295" s="202">
        <f t="shared" si="41"/>
      </c>
      <c r="R295" s="10"/>
      <c r="S295" s="11"/>
      <c r="T295" s="11"/>
      <c r="U295" s="11"/>
      <c r="V295" s="11"/>
      <c r="W295" s="9">
        <f t="shared" si="45"/>
      </c>
      <c r="X295" s="11">
        <f>IF(INFO!B$10&lt;&gt;"",IF(MONTH(H295)-MONTH(INFO!B$10)&gt;0,YEAR(H295)-YEAR(INFO!B$10),IF(MONTH(H295)-MONTH(INFO!B$10)=0,IF(DAY(H295)-DAY(INFO!B$10)&lt;0,YEAR(H295)-YEAR(INFO!B$10)-1,YEAR(H295)-YEAR(INFO!B$10)),YEAR(H295)-YEAR(INFO!B$10)-1)),"")</f>
      </c>
      <c r="Y295" s="12"/>
      <c r="Z295" s="12">
        <f>IF(INFO!$B$11&lt;&gt;"",IF(INFO!$B$11&lt;&gt;0,IF(Y295&lt;&gt;"",IF(Y295&lt;&gt;0,Y295*100*100/(INFO!$B$11*INFO!$B$11),""),""),""),"")</f>
      </c>
      <c r="AA295" s="360"/>
    </row>
    <row r="296" spans="1:27" ht="12.75">
      <c r="A296" s="162">
        <f>COUNTIF($M$2:M296,"W")+COUNTIF($M$2:M296,"T")+COUNTIF($M$2:M296,"C")+COUNTIF($M$2:M296,"P")</f>
        <v>0</v>
      </c>
      <c r="B296" s="191">
        <f>COUNTIF(M277:M296,"W")+COUNTIF(M277:M296,"T")+COUNTIF(M277:M296,"C")+COUNTIF(M277:M296,"P")</f>
        <v>0</v>
      </c>
      <c r="C296" s="191">
        <f>COUNTIF(M294:M296,"W")+COUNTIF(M294:M296,"T")+COUNTIF(M294:M296,"C")+COUNTIF(M294:M296,"P")</f>
        <v>0</v>
      </c>
      <c r="D296" s="191">
        <f t="shared" si="44"/>
        <v>42</v>
      </c>
      <c r="E296" s="191">
        <v>20</v>
      </c>
      <c r="F296" s="191">
        <v>10</v>
      </c>
      <c r="G296" s="191">
        <f t="shared" si="49"/>
        <v>2010</v>
      </c>
      <c r="H296" s="31">
        <f t="shared" si="46"/>
        <v>40471</v>
      </c>
      <c r="I296" s="32"/>
      <c r="J296" s="320"/>
      <c r="K296" s="8"/>
      <c r="L296" s="155">
        <f t="shared" si="47"/>
      </c>
      <c r="M296" s="354"/>
      <c r="N296" s="354" t="str">
        <f t="shared" si="42"/>
        <v>42</v>
      </c>
      <c r="O296" s="354" t="str">
        <f t="shared" si="43"/>
        <v>10</v>
      </c>
      <c r="P296" s="14">
        <f t="shared" si="48"/>
      </c>
      <c r="Q296" s="202">
        <f t="shared" si="41"/>
      </c>
      <c r="R296" s="10"/>
      <c r="S296" s="11"/>
      <c r="T296" s="11"/>
      <c r="U296" s="11"/>
      <c r="V296" s="11"/>
      <c r="W296" s="9">
        <f t="shared" si="45"/>
      </c>
      <c r="X296" s="11">
        <f>IF(INFO!B$10&lt;&gt;"",IF(MONTH(H296)-MONTH(INFO!B$10)&gt;0,YEAR(H296)-YEAR(INFO!B$10),IF(MONTH(H296)-MONTH(INFO!B$10)=0,IF(DAY(H296)-DAY(INFO!B$10)&lt;0,YEAR(H296)-YEAR(INFO!B$10)-1,YEAR(H296)-YEAR(INFO!B$10)),YEAR(H296)-YEAR(INFO!B$10)-1)),"")</f>
      </c>
      <c r="Y296" s="12"/>
      <c r="Z296" s="12">
        <f>IF(INFO!$B$11&lt;&gt;"",IF(INFO!$B$11&lt;&gt;0,IF(Y296&lt;&gt;"",IF(Y296&lt;&gt;0,Y296*100*100/(INFO!$B$11*INFO!$B$11),""),""),""),"")</f>
      </c>
      <c r="AA296" s="360"/>
    </row>
    <row r="297" spans="1:27" ht="12.75">
      <c r="A297" s="162">
        <f>COUNTIF($M$2:M297,"W")+COUNTIF($M$2:M297,"T")+COUNTIF($M$2:M297,"C")+COUNTIF($M$2:M297,"P")</f>
        <v>0</v>
      </c>
      <c r="B297" s="191">
        <f>COUNTIF(M277:M297,"W")+COUNTIF(M277:M297,"T")+COUNTIF(M277:M297,"C")+COUNTIF(M277:M297,"P")</f>
        <v>0</v>
      </c>
      <c r="C297" s="191">
        <f>COUNTIF(M294:M297,"W")+COUNTIF(M294:M297,"T")+COUNTIF(M294:M297,"C")+COUNTIF(M294:M297,"P")</f>
        <v>0</v>
      </c>
      <c r="D297" s="191">
        <f t="shared" si="44"/>
        <v>42</v>
      </c>
      <c r="E297" s="191">
        <v>21</v>
      </c>
      <c r="F297" s="191">
        <v>10</v>
      </c>
      <c r="G297" s="191">
        <f t="shared" si="49"/>
        <v>2010</v>
      </c>
      <c r="H297" s="31">
        <f t="shared" si="46"/>
        <v>40472</v>
      </c>
      <c r="I297" s="32"/>
      <c r="J297" s="320"/>
      <c r="K297" s="8"/>
      <c r="L297" s="155">
        <f t="shared" si="47"/>
      </c>
      <c r="M297" s="354"/>
      <c r="N297" s="354" t="str">
        <f t="shared" si="42"/>
        <v>42</v>
      </c>
      <c r="O297" s="354" t="str">
        <f t="shared" si="43"/>
        <v>10</v>
      </c>
      <c r="P297" s="14">
        <f t="shared" si="48"/>
      </c>
      <c r="Q297" s="202">
        <f t="shared" si="41"/>
      </c>
      <c r="R297" s="10"/>
      <c r="S297" s="11"/>
      <c r="T297" s="11"/>
      <c r="U297" s="11"/>
      <c r="V297" s="11"/>
      <c r="W297" s="9">
        <f t="shared" si="45"/>
      </c>
      <c r="X297" s="11">
        <f>IF(INFO!B$10&lt;&gt;"",IF(MONTH(H297)-MONTH(INFO!B$10)&gt;0,YEAR(H297)-YEAR(INFO!B$10),IF(MONTH(H297)-MONTH(INFO!B$10)=0,IF(DAY(H297)-DAY(INFO!B$10)&lt;0,YEAR(H297)-YEAR(INFO!B$10)-1,YEAR(H297)-YEAR(INFO!B$10)),YEAR(H297)-YEAR(INFO!B$10)-1)),"")</f>
      </c>
      <c r="Y297" s="12"/>
      <c r="Z297" s="12">
        <f>IF(INFO!$B$11&lt;&gt;"",IF(INFO!$B$11&lt;&gt;0,IF(Y297&lt;&gt;"",IF(Y297&lt;&gt;0,Y297*100*100/(INFO!$B$11*INFO!$B$11),""),""),""),"")</f>
      </c>
      <c r="AA297" s="360"/>
    </row>
    <row r="298" spans="1:27" ht="12.75">
      <c r="A298" s="162">
        <f>COUNTIF($M$2:M298,"W")+COUNTIF($M$2:M298,"T")+COUNTIF($M$2:M298,"C")+COUNTIF($M$2:M298,"P")</f>
        <v>0</v>
      </c>
      <c r="B298" s="191">
        <f>COUNTIF(M277:M298,"W")+COUNTIF(M277:M298,"T")+COUNTIF(M277:M298,"C")+COUNTIF(M277:M298,"P")</f>
        <v>0</v>
      </c>
      <c r="C298" s="191">
        <f>COUNTIF(M294:M298,"W")+COUNTIF(M294:M298,"T")+COUNTIF(M294:M298,"C")+COUNTIF(M294:M298,"P")</f>
        <v>0</v>
      </c>
      <c r="D298" s="191">
        <f t="shared" si="44"/>
        <v>42</v>
      </c>
      <c r="E298" s="191">
        <v>22</v>
      </c>
      <c r="F298" s="191">
        <v>10</v>
      </c>
      <c r="G298" s="191">
        <f t="shared" si="49"/>
        <v>2010</v>
      </c>
      <c r="H298" s="31">
        <f t="shared" si="46"/>
        <v>40473</v>
      </c>
      <c r="I298" s="32"/>
      <c r="J298" s="320"/>
      <c r="K298" s="8"/>
      <c r="L298" s="155">
        <f t="shared" si="47"/>
      </c>
      <c r="M298" s="354"/>
      <c r="N298" s="354" t="str">
        <f t="shared" si="42"/>
        <v>42</v>
      </c>
      <c r="O298" s="354" t="str">
        <f t="shared" si="43"/>
        <v>10</v>
      </c>
      <c r="P298" s="14">
        <f t="shared" si="48"/>
      </c>
      <c r="Q298" s="202">
        <f t="shared" si="41"/>
      </c>
      <c r="R298" s="10"/>
      <c r="S298" s="11"/>
      <c r="T298" s="11"/>
      <c r="U298" s="11"/>
      <c r="V298" s="11"/>
      <c r="W298" s="9">
        <f t="shared" si="45"/>
      </c>
      <c r="X298" s="11">
        <f>IF(INFO!B$10&lt;&gt;"",IF(MONTH(H298)-MONTH(INFO!B$10)&gt;0,YEAR(H298)-YEAR(INFO!B$10),IF(MONTH(H298)-MONTH(INFO!B$10)=0,IF(DAY(H298)-DAY(INFO!B$10)&lt;0,YEAR(H298)-YEAR(INFO!B$10)-1,YEAR(H298)-YEAR(INFO!B$10)),YEAR(H298)-YEAR(INFO!B$10)-1)),"")</f>
      </c>
      <c r="Y298" s="12"/>
      <c r="Z298" s="12">
        <f>IF(INFO!$B$11&lt;&gt;"",IF(INFO!$B$11&lt;&gt;0,IF(Y298&lt;&gt;"",IF(Y298&lt;&gt;0,Y298*100*100/(INFO!$B$11*INFO!$B$11),""),""),""),"")</f>
      </c>
      <c r="AA298" s="360"/>
    </row>
    <row r="299" spans="1:27" ht="12.75">
      <c r="A299" s="162">
        <f>COUNTIF($M$2:M299,"W")+COUNTIF($M$2:M299,"T")+COUNTIF($M$2:M299,"C")+COUNTIF($M$2:M299,"P")</f>
        <v>0</v>
      </c>
      <c r="B299" s="191">
        <f>COUNTIF(M277:M299,"W")+COUNTIF(M277:M299,"T")+COUNTIF(M277:M299,"C")+COUNTIF(M277:M299,"P")</f>
        <v>0</v>
      </c>
      <c r="C299" s="191">
        <f>COUNTIF(M294:M299,"W")+COUNTIF(M294:M299,"T")+COUNTIF(M294:M299,"C")+COUNTIF(M294:M299,"P")</f>
        <v>0</v>
      </c>
      <c r="D299" s="191">
        <f t="shared" si="44"/>
        <v>42</v>
      </c>
      <c r="E299" s="191">
        <v>23</v>
      </c>
      <c r="F299" s="191">
        <v>10</v>
      </c>
      <c r="G299" s="191">
        <f t="shared" si="49"/>
        <v>2010</v>
      </c>
      <c r="H299" s="31">
        <f t="shared" si="46"/>
        <v>40474</v>
      </c>
      <c r="I299" s="32"/>
      <c r="J299" s="322"/>
      <c r="K299" s="54"/>
      <c r="L299" s="156">
        <f t="shared" si="47"/>
      </c>
      <c r="M299" s="63"/>
      <c r="N299" s="63" t="str">
        <f t="shared" si="42"/>
        <v>42</v>
      </c>
      <c r="O299" s="63" t="str">
        <f t="shared" si="43"/>
        <v>10</v>
      </c>
      <c r="P299" s="64">
        <f t="shared" si="48"/>
      </c>
      <c r="Q299" s="204">
        <f t="shared" si="41"/>
      </c>
      <c r="R299" s="51"/>
      <c r="S299" s="55"/>
      <c r="T299" s="55"/>
      <c r="U299" s="55"/>
      <c r="V299" s="55"/>
      <c r="W299" s="53">
        <f t="shared" si="45"/>
      </c>
      <c r="X299" s="55">
        <f>IF(INFO!B$10&lt;&gt;"",IF(MONTH(H299)-MONTH(INFO!B$10)&gt;0,YEAR(H299)-YEAR(INFO!B$10),IF(MONTH(H299)-MONTH(INFO!B$10)=0,IF(DAY(H299)-DAY(INFO!B$10)&lt;0,YEAR(H299)-YEAR(INFO!B$10)-1,YEAR(H299)-YEAR(INFO!B$10)),YEAR(H299)-YEAR(INFO!B$10)-1)),"")</f>
      </c>
      <c r="Y299" s="56"/>
      <c r="Z299" s="56">
        <f>IF(INFO!$B$11&lt;&gt;"",IF(INFO!$B$11&lt;&gt;0,IF(Y299&lt;&gt;"",IF(Y299&lt;&gt;0,Y299*100*100/(INFO!$B$11*INFO!$B$11),""),""),""),"")</f>
      </c>
      <c r="AA299" s="362"/>
    </row>
    <row r="300" spans="1:27" ht="13.5" thickBot="1">
      <c r="A300" s="162">
        <f>COUNTIF($M$2:M300,"W")+COUNTIF($M$2:M300,"T")+COUNTIF($M$2:M300,"C")+COUNTIF($M$2:M300,"P")</f>
        <v>0</v>
      </c>
      <c r="B300" s="192">
        <f>COUNTIF(M277:M300,"W")+COUNTIF(M277:M300,"T")+COUNTIF(M277:M300,"C")+COUNTIF(M277:M300,"P")</f>
        <v>0</v>
      </c>
      <c r="C300" s="192">
        <f>COUNTIF(M294:M300,"W")+COUNTIF(M294:M300,"T")+COUNTIF(M294:M300,"C")+COUNTIF(M294:M300,"P")</f>
        <v>0</v>
      </c>
      <c r="D300" s="192">
        <f t="shared" si="44"/>
        <v>42</v>
      </c>
      <c r="E300" s="192">
        <v>24</v>
      </c>
      <c r="F300" s="192">
        <v>10</v>
      </c>
      <c r="G300" s="192">
        <f t="shared" si="49"/>
        <v>2010</v>
      </c>
      <c r="H300" s="108">
        <f t="shared" si="46"/>
        <v>40475</v>
      </c>
      <c r="I300" s="109"/>
      <c r="J300" s="323"/>
      <c r="K300" s="68"/>
      <c r="L300" s="157">
        <f t="shared" si="47"/>
      </c>
      <c r="M300" s="69"/>
      <c r="N300" s="69" t="str">
        <f t="shared" si="42"/>
        <v>42</v>
      </c>
      <c r="O300" s="69" t="str">
        <f t="shared" si="43"/>
        <v>10</v>
      </c>
      <c r="P300" s="66">
        <f t="shared" si="48"/>
      </c>
      <c r="Q300" s="205">
        <f t="shared" si="41"/>
      </c>
      <c r="R300" s="69"/>
      <c r="S300" s="70"/>
      <c r="T300" s="70"/>
      <c r="U300" s="70"/>
      <c r="V300" s="70"/>
      <c r="W300" s="67">
        <f t="shared" si="45"/>
      </c>
      <c r="X300" s="70">
        <f>IF(INFO!B$10&lt;&gt;"",IF(MONTH(H300)-MONTH(INFO!B$10)&gt;0,YEAR(H300)-YEAR(INFO!B$10),IF(MONTH(H300)-MONTH(INFO!B$10)=0,IF(DAY(H300)-DAY(INFO!B$10)&lt;0,YEAR(H300)-YEAR(INFO!B$10)-1,YEAR(H300)-YEAR(INFO!B$10)),YEAR(H300)-YEAR(INFO!B$10)-1)),"")</f>
      </c>
      <c r="Y300" s="71"/>
      <c r="Z300" s="71">
        <f>IF(INFO!$B$11&lt;&gt;"",IF(INFO!$B$11&lt;&gt;0,IF(Y300&lt;&gt;"",IF(Y300&lt;&gt;0,Y300*100*100/(INFO!$B$11*INFO!$B$11),""),""),""),"")</f>
      </c>
      <c r="AA300" s="363"/>
    </row>
    <row r="301" spans="1:27" ht="12.75">
      <c r="A301" s="162">
        <f>COUNTIF($M$2:M301,"W")+COUNTIF($M$2:M301,"T")+COUNTIF($M$2:M301,"C")+COUNTIF($M$2:M301,"P")</f>
        <v>0</v>
      </c>
      <c r="B301" s="193">
        <f>COUNTIF(M277:M301,"W")+COUNTIF(M277:M301,"T")+COUNTIF(M277:M301,"C")+COUNTIF(M277:M301,"P")</f>
        <v>0</v>
      </c>
      <c r="C301" s="193">
        <f>COUNTIF(M301:M301,"W")+COUNTIF(M301:M301,"T")+COUNTIF(M301:M301,"C")+COUNTIF(M301:M301,"P")</f>
        <v>0</v>
      </c>
      <c r="D301" s="193">
        <f>D294+1</f>
        <v>43</v>
      </c>
      <c r="E301" s="193">
        <v>25</v>
      </c>
      <c r="F301" s="193">
        <v>10</v>
      </c>
      <c r="G301" s="193">
        <f t="shared" si="49"/>
        <v>2010</v>
      </c>
      <c r="H301" s="110">
        <f t="shared" si="46"/>
        <v>40476</v>
      </c>
      <c r="I301" s="111"/>
      <c r="J301" s="321"/>
      <c r="K301" s="40"/>
      <c r="L301" s="155">
        <f t="shared" si="47"/>
      </c>
      <c r="M301" s="354"/>
      <c r="N301" s="354" t="str">
        <f t="shared" si="42"/>
        <v>43</v>
      </c>
      <c r="O301" s="354" t="str">
        <f t="shared" si="43"/>
        <v>10</v>
      </c>
      <c r="P301" s="14">
        <f t="shared" si="48"/>
      </c>
      <c r="Q301" s="203">
        <f t="shared" si="41"/>
      </c>
      <c r="R301" s="41"/>
      <c r="S301" s="50"/>
      <c r="T301" s="50"/>
      <c r="U301" s="50"/>
      <c r="V301" s="50"/>
      <c r="W301" s="50">
        <f t="shared" si="45"/>
      </c>
      <c r="X301" s="42">
        <f>IF(INFO!B$10&lt;&gt;"",IF(MONTH(H301)-MONTH(INFO!B$10)&gt;0,YEAR(H301)-YEAR(INFO!B$10),IF(MONTH(H301)-MONTH(INFO!B$10)=0,IF(DAY(H301)-DAY(INFO!B$10)&lt;0,YEAR(H301)-YEAR(INFO!B$10)-1,YEAR(H301)-YEAR(INFO!B$10)),YEAR(H301)-YEAR(INFO!B$10)-1)),"")</f>
      </c>
      <c r="Y301" s="43"/>
      <c r="Z301" s="43">
        <f>IF(INFO!$B$11&lt;&gt;"",IF(INFO!$B$11&lt;&gt;0,IF(Y301&lt;&gt;"",IF(Y301&lt;&gt;0,Y301*100*100/(INFO!$B$11*INFO!$B$11),""),""),""),"")</f>
      </c>
      <c r="AA301" s="361"/>
    </row>
    <row r="302" spans="1:27" ht="12.75">
      <c r="A302" s="162">
        <f>COUNTIF($M$2:M302,"W")+COUNTIF($M$2:M302,"T")+COUNTIF($M$2:M302,"C")+COUNTIF($M$2:M302,"P")</f>
        <v>0</v>
      </c>
      <c r="B302" s="191">
        <f>COUNTIF(M277:M302,"W")+COUNTIF(M277:M302,"T")+COUNTIF(M277:M302,"C")+COUNTIF(M277:M302,"P")</f>
        <v>0</v>
      </c>
      <c r="C302" s="191">
        <f>COUNTIF(M301:M302,"W")+COUNTIF(M301:M302,"T")+COUNTIF(M301:M302,"C")+COUNTIF(M301:M302,"P")</f>
        <v>0</v>
      </c>
      <c r="D302" s="191">
        <f t="shared" si="44"/>
        <v>43</v>
      </c>
      <c r="E302" s="191">
        <v>26</v>
      </c>
      <c r="F302" s="191">
        <v>10</v>
      </c>
      <c r="G302" s="191">
        <f t="shared" si="49"/>
        <v>2010</v>
      </c>
      <c r="H302" s="31">
        <f t="shared" si="46"/>
        <v>40477</v>
      </c>
      <c r="I302" s="32"/>
      <c r="J302" s="320"/>
      <c r="K302" s="8"/>
      <c r="L302" s="155">
        <f t="shared" si="47"/>
      </c>
      <c r="M302" s="354"/>
      <c r="N302" s="354" t="str">
        <f t="shared" si="42"/>
        <v>43</v>
      </c>
      <c r="O302" s="354" t="str">
        <f t="shared" si="43"/>
        <v>10</v>
      </c>
      <c r="P302" s="14">
        <f t="shared" si="48"/>
      </c>
      <c r="Q302" s="202">
        <f t="shared" si="41"/>
      </c>
      <c r="R302" s="10"/>
      <c r="S302" s="11"/>
      <c r="T302" s="11"/>
      <c r="U302" s="11"/>
      <c r="V302" s="11"/>
      <c r="W302" s="9">
        <f t="shared" si="45"/>
      </c>
      <c r="X302" s="11">
        <f>IF(INFO!B$10&lt;&gt;"",IF(MONTH(H302)-MONTH(INFO!B$10)&gt;0,YEAR(H302)-YEAR(INFO!B$10),IF(MONTH(H302)-MONTH(INFO!B$10)=0,IF(DAY(H302)-DAY(INFO!B$10)&lt;0,YEAR(H302)-YEAR(INFO!B$10)-1,YEAR(H302)-YEAR(INFO!B$10)),YEAR(H302)-YEAR(INFO!B$10)-1)),"")</f>
      </c>
      <c r="Y302" s="12"/>
      <c r="Z302" s="12">
        <f>IF(INFO!$B$11&lt;&gt;"",IF(INFO!$B$11&lt;&gt;0,IF(Y302&lt;&gt;"",IF(Y302&lt;&gt;0,Y302*100*100/(INFO!$B$11*INFO!$B$11),""),""),""),"")</f>
      </c>
      <c r="AA302" s="360"/>
    </row>
    <row r="303" spans="1:27" ht="12.75">
      <c r="A303" s="162">
        <f>COUNTIF($M$2:M303,"W")+COUNTIF($M$2:M303,"T")+COUNTIF($M$2:M303,"C")+COUNTIF($M$2:M303,"P")</f>
        <v>0</v>
      </c>
      <c r="B303" s="191">
        <f>COUNTIF(M277:M303,"W")+COUNTIF(M277:M303,"T")+COUNTIF(M277:M303,"C")+COUNTIF(M277:M303,"P")</f>
        <v>0</v>
      </c>
      <c r="C303" s="191">
        <f>COUNTIF(M301:M303,"W")+COUNTIF(M301:M303,"T")+COUNTIF(M301:M303,"C")+COUNTIF(M301:M303,"P")</f>
        <v>0</v>
      </c>
      <c r="D303" s="191">
        <f t="shared" si="44"/>
        <v>43</v>
      </c>
      <c r="E303" s="191">
        <v>27</v>
      </c>
      <c r="F303" s="191">
        <v>10</v>
      </c>
      <c r="G303" s="191">
        <f t="shared" si="49"/>
        <v>2010</v>
      </c>
      <c r="H303" s="31">
        <f t="shared" si="46"/>
        <v>40478</v>
      </c>
      <c r="I303" s="32"/>
      <c r="J303" s="320"/>
      <c r="K303" s="8"/>
      <c r="L303" s="155">
        <f t="shared" si="47"/>
      </c>
      <c r="M303" s="354"/>
      <c r="N303" s="354" t="str">
        <f t="shared" si="42"/>
        <v>43</v>
      </c>
      <c r="O303" s="354" t="str">
        <f t="shared" si="43"/>
        <v>10</v>
      </c>
      <c r="P303" s="14">
        <f t="shared" si="48"/>
      </c>
      <c r="Q303" s="202">
        <f t="shared" si="41"/>
      </c>
      <c r="R303" s="10"/>
      <c r="S303" s="11"/>
      <c r="T303" s="11"/>
      <c r="U303" s="11"/>
      <c r="V303" s="11"/>
      <c r="W303" s="9">
        <f t="shared" si="45"/>
      </c>
      <c r="X303" s="11">
        <f>IF(INFO!B$10&lt;&gt;"",IF(MONTH(H303)-MONTH(INFO!B$10)&gt;0,YEAR(H303)-YEAR(INFO!B$10),IF(MONTH(H303)-MONTH(INFO!B$10)=0,IF(DAY(H303)-DAY(INFO!B$10)&lt;0,YEAR(H303)-YEAR(INFO!B$10)-1,YEAR(H303)-YEAR(INFO!B$10)),YEAR(H303)-YEAR(INFO!B$10)-1)),"")</f>
      </c>
      <c r="Y303" s="12"/>
      <c r="Z303" s="12">
        <f>IF(INFO!$B$11&lt;&gt;"",IF(INFO!$B$11&lt;&gt;0,IF(Y303&lt;&gt;"",IF(Y303&lt;&gt;0,Y303*100*100/(INFO!$B$11*INFO!$B$11),""),""),""),"")</f>
      </c>
      <c r="AA303" s="360"/>
    </row>
    <row r="304" spans="1:27" ht="12.75">
      <c r="A304" s="162">
        <f>COUNTIF($M$2:M304,"W")+COUNTIF($M$2:M304,"T")+COUNTIF($M$2:M304,"C")+COUNTIF($M$2:M304,"P")</f>
        <v>0</v>
      </c>
      <c r="B304" s="191">
        <f>COUNTIF(M277:M304,"W")+COUNTIF(M277:M304,"T")+COUNTIF(M277:M304,"C")+COUNTIF(M277:M304,"P")</f>
        <v>0</v>
      </c>
      <c r="C304" s="191">
        <f>COUNTIF(M301:M304,"W")+COUNTIF(M301:M304,"T")+COUNTIF(M301:M304,"C")+COUNTIF(M301:M304,"P")</f>
        <v>0</v>
      </c>
      <c r="D304" s="191">
        <f t="shared" si="44"/>
        <v>43</v>
      </c>
      <c r="E304" s="191">
        <v>28</v>
      </c>
      <c r="F304" s="191">
        <v>10</v>
      </c>
      <c r="G304" s="191">
        <f t="shared" si="49"/>
        <v>2010</v>
      </c>
      <c r="H304" s="31">
        <f t="shared" si="46"/>
        <v>40479</v>
      </c>
      <c r="I304" s="32"/>
      <c r="J304" s="320"/>
      <c r="K304" s="8"/>
      <c r="L304" s="155">
        <f t="shared" si="47"/>
      </c>
      <c r="M304" s="10"/>
      <c r="N304" s="10" t="str">
        <f t="shared" si="42"/>
        <v>43</v>
      </c>
      <c r="O304" s="10" t="str">
        <f t="shared" si="43"/>
        <v>10</v>
      </c>
      <c r="P304" s="14">
        <f t="shared" si="48"/>
      </c>
      <c r="Q304" s="202">
        <f t="shared" si="41"/>
      </c>
      <c r="R304" s="10"/>
      <c r="S304" s="11"/>
      <c r="T304" s="11"/>
      <c r="U304" s="11"/>
      <c r="V304" s="11"/>
      <c r="W304" s="9">
        <f t="shared" si="45"/>
      </c>
      <c r="X304" s="11">
        <f>IF(INFO!B$10&lt;&gt;"",IF(MONTH(H304)-MONTH(INFO!B$10)&gt;0,YEAR(H304)-YEAR(INFO!B$10),IF(MONTH(H304)-MONTH(INFO!B$10)=0,IF(DAY(H304)-DAY(INFO!B$10)&lt;0,YEAR(H304)-YEAR(INFO!B$10)-1,YEAR(H304)-YEAR(INFO!B$10)),YEAR(H304)-YEAR(INFO!B$10)-1)),"")</f>
      </c>
      <c r="Y304" s="12"/>
      <c r="Z304" s="12">
        <f>IF(INFO!$B$11&lt;&gt;"",IF(INFO!$B$11&lt;&gt;0,IF(Y304&lt;&gt;"",IF(Y304&lt;&gt;0,Y304*100*100/(INFO!$B$11*INFO!$B$11),""),""),""),"")</f>
      </c>
      <c r="AA304" s="360"/>
    </row>
    <row r="305" spans="1:27" ht="12.75">
      <c r="A305" s="162">
        <f>COUNTIF($M$2:M305,"W")+COUNTIF($M$2:M305,"T")+COUNTIF($M$2:M305,"C")+COUNTIF($M$2:M305,"P")</f>
        <v>0</v>
      </c>
      <c r="B305" s="191">
        <f>COUNTIF(M277:M305,"W")+COUNTIF(M277:M305,"T")+COUNTIF(M277:M305,"C")+COUNTIF(M277:M305,"P")</f>
        <v>0</v>
      </c>
      <c r="C305" s="191">
        <f>COUNTIF(M301:M305,"W")+COUNTIF(M301:M305,"T")+COUNTIF(M301:M305,"C")+COUNTIF(M301:M305,"P")</f>
        <v>0</v>
      </c>
      <c r="D305" s="191">
        <f t="shared" si="44"/>
        <v>43</v>
      </c>
      <c r="E305" s="191">
        <v>29</v>
      </c>
      <c r="F305" s="191">
        <v>10</v>
      </c>
      <c r="G305" s="191">
        <f t="shared" si="49"/>
        <v>2010</v>
      </c>
      <c r="H305" s="31">
        <f t="shared" si="46"/>
        <v>40480</v>
      </c>
      <c r="I305" s="32"/>
      <c r="J305" s="320"/>
      <c r="K305" s="8"/>
      <c r="L305" s="155">
        <f t="shared" si="47"/>
      </c>
      <c r="M305" s="10"/>
      <c r="N305" s="10" t="str">
        <f t="shared" si="42"/>
        <v>43</v>
      </c>
      <c r="O305" s="10" t="str">
        <f t="shared" si="43"/>
        <v>10</v>
      </c>
      <c r="P305" s="14">
        <f t="shared" si="48"/>
      </c>
      <c r="Q305" s="202">
        <f t="shared" si="41"/>
      </c>
      <c r="R305" s="10"/>
      <c r="S305" s="11"/>
      <c r="T305" s="11"/>
      <c r="U305" s="11"/>
      <c r="V305" s="11"/>
      <c r="W305" s="9">
        <f t="shared" si="45"/>
      </c>
      <c r="X305" s="11">
        <f>IF(INFO!B$10&lt;&gt;"",IF(MONTH(H305)-MONTH(INFO!B$10)&gt;0,YEAR(H305)-YEAR(INFO!B$10),IF(MONTH(H305)-MONTH(INFO!B$10)=0,IF(DAY(H305)-DAY(INFO!B$10)&lt;0,YEAR(H305)-YEAR(INFO!B$10)-1,YEAR(H305)-YEAR(INFO!B$10)),YEAR(H305)-YEAR(INFO!B$10)-1)),"")</f>
      </c>
      <c r="Y305" s="12"/>
      <c r="Z305" s="12">
        <f>IF(INFO!$B$11&lt;&gt;"",IF(INFO!$B$11&lt;&gt;0,IF(Y305&lt;&gt;"",IF(Y305&lt;&gt;0,Y305*100*100/(INFO!$B$11*INFO!$B$11),""),""),""),"")</f>
      </c>
      <c r="AA305" s="360"/>
    </row>
    <row r="306" spans="1:27" ht="12.75">
      <c r="A306" s="162">
        <f>COUNTIF($M$2:M306,"W")+COUNTIF($M$2:M306,"T")+COUNTIF($M$2:M306,"C")+COUNTIF($M$2:M306,"P")</f>
        <v>0</v>
      </c>
      <c r="B306" s="191">
        <f>COUNTIF(M277:M306,"W")+COUNTIF(M277:M306,"T")+COUNTIF(M277:M306,"C")+COUNTIF(M277:M306,"P")</f>
        <v>0</v>
      </c>
      <c r="C306" s="191">
        <f>COUNTIF(M301:M306,"W")+COUNTIF(M301:M306,"T")+COUNTIF(M301:M306,"C")+COUNTIF(M301:M306,"P")</f>
        <v>0</v>
      </c>
      <c r="D306" s="191">
        <f t="shared" si="44"/>
        <v>43</v>
      </c>
      <c r="E306" s="191">
        <v>30</v>
      </c>
      <c r="F306" s="191">
        <v>10</v>
      </c>
      <c r="G306" s="191">
        <f t="shared" si="49"/>
        <v>2010</v>
      </c>
      <c r="H306" s="31">
        <f t="shared" si="46"/>
        <v>40481</v>
      </c>
      <c r="I306" s="32"/>
      <c r="J306" s="322"/>
      <c r="K306" s="54"/>
      <c r="L306" s="156">
        <f t="shared" si="47"/>
      </c>
      <c r="M306" s="63"/>
      <c r="N306" s="63" t="str">
        <f t="shared" si="42"/>
        <v>43</v>
      </c>
      <c r="O306" s="63" t="str">
        <f t="shared" si="43"/>
        <v>10</v>
      </c>
      <c r="P306" s="64">
        <f t="shared" si="48"/>
      </c>
      <c r="Q306" s="204">
        <f t="shared" si="41"/>
      </c>
      <c r="R306" s="51"/>
      <c r="S306" s="55"/>
      <c r="T306" s="55"/>
      <c r="U306" s="55"/>
      <c r="V306" s="55"/>
      <c r="W306" s="53">
        <f t="shared" si="45"/>
      </c>
      <c r="X306" s="55">
        <f>IF(INFO!B$10&lt;&gt;"",IF(MONTH(H306)-MONTH(INFO!B$10)&gt;0,YEAR(H306)-YEAR(INFO!B$10),IF(MONTH(H306)-MONTH(INFO!B$10)=0,IF(DAY(H306)-DAY(INFO!B$10)&lt;0,YEAR(H306)-YEAR(INFO!B$10)-1,YEAR(H306)-YEAR(INFO!B$10)),YEAR(H306)-YEAR(INFO!B$10)-1)),"")</f>
      </c>
      <c r="Y306" s="56"/>
      <c r="Z306" s="56">
        <f>IF(INFO!$B$11&lt;&gt;"",IF(INFO!$B$11&lt;&gt;0,IF(Y306&lt;&gt;"",IF(Y306&lt;&gt;0,Y306*100*100/(INFO!$B$11*INFO!$B$11),""),""),""),"")</f>
      </c>
      <c r="AA306" s="362"/>
    </row>
    <row r="307" spans="1:27" ht="13.5" thickBot="1">
      <c r="A307" s="162">
        <f>COUNTIF($M$2:M307,"W")+COUNTIF($M$2:M307,"T")+COUNTIF($M$2:M307,"C")+COUNTIF($M$2:M307,"P")</f>
        <v>0</v>
      </c>
      <c r="B307" s="192">
        <f>COUNTIF(M277:M307,"W")+COUNTIF(M277:M307,"T")+COUNTIF(M277:M307,"C")+COUNTIF(M277:M307,"P")</f>
        <v>0</v>
      </c>
      <c r="C307" s="192">
        <f>COUNTIF(M301:M307,"W")+COUNTIF(M301:M307,"T")+COUNTIF(M301:M307,"C")+COUNTIF(M301:M307,"P")</f>
        <v>0</v>
      </c>
      <c r="D307" s="192">
        <f t="shared" si="44"/>
        <v>43</v>
      </c>
      <c r="E307" s="192">
        <v>31</v>
      </c>
      <c r="F307" s="192">
        <v>10</v>
      </c>
      <c r="G307" s="192">
        <f t="shared" si="49"/>
        <v>2010</v>
      </c>
      <c r="H307" s="108">
        <f t="shared" si="46"/>
        <v>40482</v>
      </c>
      <c r="I307" s="109"/>
      <c r="J307" s="323"/>
      <c r="K307" s="68"/>
      <c r="L307" s="157">
        <f t="shared" si="47"/>
      </c>
      <c r="M307" s="65"/>
      <c r="N307" s="65" t="str">
        <f t="shared" si="42"/>
        <v>43</v>
      </c>
      <c r="O307" s="65" t="str">
        <f t="shared" si="43"/>
        <v>10</v>
      </c>
      <c r="P307" s="66">
        <f t="shared" si="48"/>
      </c>
      <c r="Q307" s="205">
        <f t="shared" si="41"/>
      </c>
      <c r="R307" s="69"/>
      <c r="S307" s="70"/>
      <c r="T307" s="70"/>
      <c r="U307" s="70"/>
      <c r="V307" s="70"/>
      <c r="W307" s="67">
        <f t="shared" si="45"/>
      </c>
      <c r="X307" s="70">
        <f>IF(INFO!B$10&lt;&gt;"",IF(MONTH(H307)-MONTH(INFO!B$10)&gt;0,YEAR(H307)-YEAR(INFO!B$10),IF(MONTH(H307)-MONTH(INFO!B$10)=0,IF(DAY(H307)-DAY(INFO!B$10)&lt;0,YEAR(H307)-YEAR(INFO!B$10)-1,YEAR(H307)-YEAR(INFO!B$10)),YEAR(H307)-YEAR(INFO!B$10)-1)),"")</f>
      </c>
      <c r="Y307" s="71"/>
      <c r="Z307" s="71">
        <f>IF(INFO!$B$11&lt;&gt;"",IF(INFO!$B$11&lt;&gt;0,IF(Y307&lt;&gt;"",IF(Y307&lt;&gt;0,Y307*100*100/(INFO!$B$11*INFO!$B$11),""),""),""),"")</f>
      </c>
      <c r="AA307" s="363"/>
    </row>
    <row r="308" spans="1:27" ht="12.75">
      <c r="A308" s="162">
        <f>COUNTIF($M$2:M308,"W")+COUNTIF($M$2:M308,"T")+COUNTIF($M$2:M308,"C")+COUNTIF($M$2:M308,"P")</f>
        <v>0</v>
      </c>
      <c r="B308" s="195">
        <f>COUNTIF(M308:M308,"W")+COUNTIF(M308:M308,"T")+COUNTIF(M308:M308,"C")+COUNTIF(M308:M308,"P")</f>
        <v>0</v>
      </c>
      <c r="C308" s="195">
        <f>COUNTIF(M308:M308,"W")+COUNTIF(M308:M308,"T")+COUNTIF(M308:M308,"C")+COUNTIF(M308:M308,"P")</f>
        <v>0</v>
      </c>
      <c r="D308" s="195">
        <f>D301+1</f>
        <v>44</v>
      </c>
      <c r="E308" s="195">
        <v>1</v>
      </c>
      <c r="F308" s="195">
        <v>11</v>
      </c>
      <c r="G308" s="195">
        <f t="shared" si="49"/>
        <v>2010</v>
      </c>
      <c r="H308" s="114">
        <f t="shared" si="46"/>
        <v>40483</v>
      </c>
      <c r="I308" s="115"/>
      <c r="J308" s="319"/>
      <c r="K308" s="58"/>
      <c r="L308" s="156">
        <f t="shared" si="47"/>
      </c>
      <c r="M308" s="353"/>
      <c r="N308" s="353" t="str">
        <f t="shared" si="42"/>
        <v>44</v>
      </c>
      <c r="O308" s="353" t="str">
        <f t="shared" si="43"/>
        <v>11</v>
      </c>
      <c r="P308" s="64">
        <f t="shared" si="48"/>
      </c>
      <c r="Q308" s="201">
        <f t="shared" si="41"/>
      </c>
      <c r="R308" s="59"/>
      <c r="S308" s="60"/>
      <c r="T308" s="60"/>
      <c r="U308" s="60"/>
      <c r="V308" s="60"/>
      <c r="W308" s="57">
        <f t="shared" si="45"/>
      </c>
      <c r="X308" s="60">
        <f>IF(INFO!B$10&lt;&gt;"",IF(MONTH(H308)-MONTH(INFO!B$10)&gt;0,YEAR(H308)-YEAR(INFO!B$10),IF(MONTH(H308)-MONTH(INFO!B$10)=0,IF(DAY(H308)-DAY(INFO!B$10)&lt;0,YEAR(H308)-YEAR(INFO!B$10)-1,YEAR(H308)-YEAR(INFO!B$10)),YEAR(H308)-YEAR(INFO!B$10)-1)),"")</f>
      </c>
      <c r="Y308" s="61"/>
      <c r="Z308" s="61">
        <f>IF(INFO!$B$11&lt;&gt;"",IF(INFO!$B$11&lt;&gt;0,IF(Y308&lt;&gt;"",IF(Y308&lt;&gt;0,Y308*100*100/(INFO!$B$11*INFO!$B$11),""),""),""),"")</f>
      </c>
      <c r="AA308" s="359"/>
    </row>
    <row r="309" spans="1:27" ht="12.75">
      <c r="A309" s="162">
        <f>COUNTIF($M$2:M309,"W")+COUNTIF($M$2:M309,"T")+COUNTIF($M$2:M309,"C")+COUNTIF($M$2:M309,"P")</f>
        <v>0</v>
      </c>
      <c r="B309" s="196">
        <f>COUNTIF(M308:M309,"W")+COUNTIF(M308:M309,"T")+COUNTIF(M308:M309,"C")+COUNTIF(M308:M309,"P")</f>
        <v>0</v>
      </c>
      <c r="C309" s="196">
        <f>COUNTIF(M308:M309,"W")+COUNTIF(M308:M309,"T")+COUNTIF(M308:M309,"C")+COUNTIF(M308:M309,"P")</f>
        <v>0</v>
      </c>
      <c r="D309" s="196">
        <f t="shared" si="44"/>
        <v>44</v>
      </c>
      <c r="E309" s="196">
        <v>2</v>
      </c>
      <c r="F309" s="196">
        <v>11</v>
      </c>
      <c r="G309" s="196">
        <f t="shared" si="49"/>
        <v>2010</v>
      </c>
      <c r="H309" s="33">
        <f t="shared" si="46"/>
        <v>40484</v>
      </c>
      <c r="I309" s="34"/>
      <c r="J309" s="320"/>
      <c r="K309" s="8"/>
      <c r="L309" s="155">
        <f t="shared" si="47"/>
      </c>
      <c r="M309" s="354"/>
      <c r="N309" s="354" t="str">
        <f t="shared" si="42"/>
        <v>44</v>
      </c>
      <c r="O309" s="354" t="str">
        <f t="shared" si="43"/>
        <v>11</v>
      </c>
      <c r="P309" s="14">
        <f t="shared" si="48"/>
      </c>
      <c r="Q309" s="202">
        <f t="shared" si="41"/>
      </c>
      <c r="R309" s="10"/>
      <c r="S309" s="18"/>
      <c r="T309" s="18"/>
      <c r="U309" s="18"/>
      <c r="V309" s="18"/>
      <c r="W309" s="233">
        <f t="shared" si="45"/>
      </c>
      <c r="X309" s="11">
        <f>IF(INFO!B$10&lt;&gt;"",IF(MONTH(H309)-MONTH(INFO!B$10)&gt;0,YEAR(H309)-YEAR(INFO!B$10),IF(MONTH(H309)-MONTH(INFO!B$10)=0,IF(DAY(H309)-DAY(INFO!B$10)&lt;0,YEAR(H309)-YEAR(INFO!B$10)-1,YEAR(H309)-YEAR(INFO!B$10)),YEAR(H309)-YEAR(INFO!B$10)-1)),"")</f>
      </c>
      <c r="Y309" s="12"/>
      <c r="Z309" s="12">
        <f>IF(INFO!$B$11&lt;&gt;"",IF(INFO!$B$11&lt;&gt;0,IF(Y309&lt;&gt;"",IF(Y309&lt;&gt;0,Y309*100*100/(INFO!$B$11*INFO!$B$11),""),""),""),"")</f>
      </c>
      <c r="AA309" s="360"/>
    </row>
    <row r="310" spans="1:27" ht="12.75">
      <c r="A310" s="162">
        <f>COUNTIF($M$2:M310,"W")+COUNTIF($M$2:M310,"T")+COUNTIF($M$2:M310,"C")+COUNTIF($M$2:M310,"P")</f>
        <v>0</v>
      </c>
      <c r="B310" s="196">
        <f>COUNTIF(M308:M310,"W")+COUNTIF(M308:M310,"T")+COUNTIF(M308:M310,"C")+COUNTIF(M308:M310,"P")</f>
        <v>0</v>
      </c>
      <c r="C310" s="196">
        <f>COUNTIF(M308:M310,"W")+COUNTIF(M308:M310,"T")+COUNTIF(M308:M310,"C")+COUNTIF(M308:M310,"P")</f>
        <v>0</v>
      </c>
      <c r="D310" s="196">
        <f t="shared" si="44"/>
        <v>44</v>
      </c>
      <c r="E310" s="196">
        <v>3</v>
      </c>
      <c r="F310" s="196">
        <v>11</v>
      </c>
      <c r="G310" s="196">
        <f t="shared" si="49"/>
        <v>2010</v>
      </c>
      <c r="H310" s="33">
        <f t="shared" si="46"/>
        <v>40485</v>
      </c>
      <c r="I310" s="34"/>
      <c r="J310" s="320"/>
      <c r="K310" s="8"/>
      <c r="L310" s="155">
        <f t="shared" si="47"/>
      </c>
      <c r="M310" s="354"/>
      <c r="N310" s="354" t="str">
        <f t="shared" si="42"/>
        <v>44</v>
      </c>
      <c r="O310" s="354" t="str">
        <f t="shared" si="43"/>
        <v>11</v>
      </c>
      <c r="P310" s="14">
        <f t="shared" si="48"/>
      </c>
      <c r="Q310" s="202">
        <f t="shared" si="41"/>
      </c>
      <c r="R310" s="10"/>
      <c r="S310" s="18"/>
      <c r="T310" s="18"/>
      <c r="U310" s="18"/>
      <c r="V310" s="18"/>
      <c r="W310" s="233">
        <f t="shared" si="45"/>
      </c>
      <c r="X310" s="11">
        <f>IF(INFO!B$10&lt;&gt;"",IF(MONTH(H310)-MONTH(INFO!B$10)&gt;0,YEAR(H310)-YEAR(INFO!B$10),IF(MONTH(H310)-MONTH(INFO!B$10)=0,IF(DAY(H310)-DAY(INFO!B$10)&lt;0,YEAR(H310)-YEAR(INFO!B$10)-1,YEAR(H310)-YEAR(INFO!B$10)),YEAR(H310)-YEAR(INFO!B$10)-1)),"")</f>
      </c>
      <c r="Y310" s="12"/>
      <c r="Z310" s="12">
        <f>IF(INFO!$B$11&lt;&gt;"",IF(INFO!$B$11&lt;&gt;0,IF(Y310&lt;&gt;"",IF(Y310&lt;&gt;0,Y310*100*100/(INFO!$B$11*INFO!$B$11),""),""),""),"")</f>
      </c>
      <c r="AA310" s="360"/>
    </row>
    <row r="311" spans="1:27" ht="12.75">
      <c r="A311" s="162">
        <f>COUNTIF($M$2:M311,"W")+COUNTIF($M$2:M311,"T")+COUNTIF($M$2:M311,"C")+COUNTIF($M$2:M311,"P")</f>
        <v>0</v>
      </c>
      <c r="B311" s="196">
        <f>COUNTIF(M308:M311,"W")+COUNTIF(M308:M311,"T")+COUNTIF(M308:M311,"C")+COUNTIF(M308:M311,"P")</f>
        <v>0</v>
      </c>
      <c r="C311" s="196">
        <f>COUNTIF(M308:M311,"W")+COUNTIF(M308:M311,"T")+COUNTIF(M308:M311,"C")+COUNTIF(M308:M311,"P")</f>
        <v>0</v>
      </c>
      <c r="D311" s="196">
        <f t="shared" si="44"/>
        <v>44</v>
      </c>
      <c r="E311" s="196">
        <v>4</v>
      </c>
      <c r="F311" s="196">
        <v>11</v>
      </c>
      <c r="G311" s="196">
        <f t="shared" si="49"/>
        <v>2010</v>
      </c>
      <c r="H311" s="33">
        <f t="shared" si="46"/>
        <v>40486</v>
      </c>
      <c r="I311" s="34"/>
      <c r="J311" s="320"/>
      <c r="K311" s="8"/>
      <c r="L311" s="155">
        <f t="shared" si="47"/>
      </c>
      <c r="M311" s="354"/>
      <c r="N311" s="354" t="str">
        <f t="shared" si="42"/>
        <v>44</v>
      </c>
      <c r="O311" s="354" t="str">
        <f t="shared" si="43"/>
        <v>11</v>
      </c>
      <c r="P311" s="14">
        <f t="shared" si="48"/>
      </c>
      <c r="Q311" s="202">
        <f t="shared" si="41"/>
      </c>
      <c r="R311" s="10"/>
      <c r="S311" s="11"/>
      <c r="T311" s="11"/>
      <c r="U311" s="11"/>
      <c r="V311" s="11"/>
      <c r="W311" s="9">
        <f t="shared" si="45"/>
      </c>
      <c r="X311" s="11">
        <f>IF(INFO!B$10&lt;&gt;"",IF(MONTH(H311)-MONTH(INFO!B$10)&gt;0,YEAR(H311)-YEAR(INFO!B$10),IF(MONTH(H311)-MONTH(INFO!B$10)=0,IF(DAY(H311)-DAY(INFO!B$10)&lt;0,YEAR(H311)-YEAR(INFO!B$10)-1,YEAR(H311)-YEAR(INFO!B$10)),YEAR(H311)-YEAR(INFO!B$10)-1)),"")</f>
      </c>
      <c r="Y311" s="12"/>
      <c r="Z311" s="12">
        <f>IF(INFO!$B$11&lt;&gt;"",IF(INFO!$B$11&lt;&gt;0,IF(Y311&lt;&gt;"",IF(Y311&lt;&gt;0,Y311*100*100/(INFO!$B$11*INFO!$B$11),""),""),""),"")</f>
      </c>
      <c r="AA311" s="360"/>
    </row>
    <row r="312" spans="1:27" ht="12.75">
      <c r="A312" s="162">
        <f>COUNTIF($M$2:M312,"W")+COUNTIF($M$2:M312,"T")+COUNTIF($M$2:M312,"C")+COUNTIF($M$2:M312,"P")</f>
        <v>0</v>
      </c>
      <c r="B312" s="196">
        <f>COUNTIF(M308:M312,"W")+COUNTIF(M308:M312,"T")+COUNTIF(M308:M312,"C")+COUNTIF(M308:M312,"P")</f>
        <v>0</v>
      </c>
      <c r="C312" s="196">
        <f>COUNTIF(M308:M312,"W")+COUNTIF(M308:M312,"T")+COUNTIF(M308:M312,"C")+COUNTIF(M308:M312,"P")</f>
        <v>0</v>
      </c>
      <c r="D312" s="196">
        <f t="shared" si="44"/>
        <v>44</v>
      </c>
      <c r="E312" s="196">
        <v>5</v>
      </c>
      <c r="F312" s="196">
        <v>11</v>
      </c>
      <c r="G312" s="196">
        <f t="shared" si="49"/>
        <v>2010</v>
      </c>
      <c r="H312" s="33">
        <f t="shared" si="46"/>
        <v>40487</v>
      </c>
      <c r="I312" s="34"/>
      <c r="J312" s="320"/>
      <c r="K312" s="8"/>
      <c r="L312" s="155">
        <f t="shared" si="47"/>
      </c>
      <c r="M312" s="354"/>
      <c r="N312" s="354" t="str">
        <f t="shared" si="42"/>
        <v>44</v>
      </c>
      <c r="O312" s="354" t="str">
        <f t="shared" si="43"/>
        <v>11</v>
      </c>
      <c r="P312" s="14">
        <f t="shared" si="48"/>
      </c>
      <c r="Q312" s="202">
        <f t="shared" si="41"/>
      </c>
      <c r="R312" s="10"/>
      <c r="S312" s="11"/>
      <c r="T312" s="11"/>
      <c r="U312" s="11"/>
      <c r="V312" s="11"/>
      <c r="W312" s="9">
        <f t="shared" si="45"/>
      </c>
      <c r="X312" s="11">
        <f>IF(INFO!B$10&lt;&gt;"",IF(MONTH(H312)-MONTH(INFO!B$10)&gt;0,YEAR(H312)-YEAR(INFO!B$10),IF(MONTH(H312)-MONTH(INFO!B$10)=0,IF(DAY(H312)-DAY(INFO!B$10)&lt;0,YEAR(H312)-YEAR(INFO!B$10)-1,YEAR(H312)-YEAR(INFO!B$10)),YEAR(H312)-YEAR(INFO!B$10)-1)),"")</f>
      </c>
      <c r="Y312" s="12"/>
      <c r="Z312" s="12">
        <f>IF(INFO!$B$11&lt;&gt;"",IF(INFO!$B$11&lt;&gt;0,IF(Y312&lt;&gt;"",IF(Y312&lt;&gt;0,Y312*100*100/(INFO!$B$11*INFO!$B$11),""),""),""),"")</f>
      </c>
      <c r="AA312" s="360"/>
    </row>
    <row r="313" spans="1:27" ht="12.75">
      <c r="A313" s="162">
        <f>COUNTIF($M$2:M313,"W")+COUNTIF($M$2:M313,"T")+COUNTIF($M$2:M313,"C")+COUNTIF($M$2:M313,"P")</f>
        <v>0</v>
      </c>
      <c r="B313" s="196">
        <f>COUNTIF(M308:M313,"W")+COUNTIF(M308:M313,"T")+COUNTIF(M308:M313,"C")+COUNTIF(M308:M313,"P")</f>
        <v>0</v>
      </c>
      <c r="C313" s="196">
        <f>COUNTIF(M308:M313,"W")+COUNTIF(M308:M313,"T")+COUNTIF(M308:M313,"C")+COUNTIF(M308:M313,"P")</f>
        <v>0</v>
      </c>
      <c r="D313" s="196">
        <f t="shared" si="44"/>
        <v>44</v>
      </c>
      <c r="E313" s="196">
        <v>6</v>
      </c>
      <c r="F313" s="196">
        <v>11</v>
      </c>
      <c r="G313" s="196">
        <f t="shared" si="49"/>
        <v>2010</v>
      </c>
      <c r="H313" s="33">
        <f t="shared" si="46"/>
        <v>40488</v>
      </c>
      <c r="I313" s="34"/>
      <c r="J313" s="322"/>
      <c r="K313" s="54"/>
      <c r="L313" s="156">
        <f t="shared" si="47"/>
      </c>
      <c r="M313" s="63"/>
      <c r="N313" s="63" t="str">
        <f t="shared" si="42"/>
        <v>44</v>
      </c>
      <c r="O313" s="63" t="str">
        <f t="shared" si="43"/>
        <v>11</v>
      </c>
      <c r="P313" s="64">
        <f t="shared" si="48"/>
      </c>
      <c r="Q313" s="204">
        <f t="shared" si="41"/>
      </c>
      <c r="R313" s="51"/>
      <c r="S313" s="55"/>
      <c r="T313" s="55"/>
      <c r="U313" s="55"/>
      <c r="V313" s="55"/>
      <c r="W313" s="53">
        <f t="shared" si="45"/>
      </c>
      <c r="X313" s="55">
        <f>IF(INFO!B$10&lt;&gt;"",IF(MONTH(H313)-MONTH(INFO!B$10)&gt;0,YEAR(H313)-YEAR(INFO!B$10),IF(MONTH(H313)-MONTH(INFO!B$10)=0,IF(DAY(H313)-DAY(INFO!B$10)&lt;0,YEAR(H313)-YEAR(INFO!B$10)-1,YEAR(H313)-YEAR(INFO!B$10)),YEAR(H313)-YEAR(INFO!B$10)-1)),"")</f>
      </c>
      <c r="Y313" s="56"/>
      <c r="Z313" s="56">
        <f>IF(INFO!$B$11&lt;&gt;"",IF(INFO!$B$11&lt;&gt;0,IF(Y313&lt;&gt;"",IF(Y313&lt;&gt;0,Y313*100*100/(INFO!$B$11*INFO!$B$11),""),""),""),"")</f>
      </c>
      <c r="AA313" s="362"/>
    </row>
    <row r="314" spans="1:27" ht="13.5" thickBot="1">
      <c r="A314" s="162">
        <f>COUNTIF($M$2:M314,"W")+COUNTIF($M$2:M314,"T")+COUNTIF($M$2:M314,"C")+COUNTIF($M$2:M314,"P")</f>
        <v>0</v>
      </c>
      <c r="B314" s="194">
        <f>COUNTIF(M308:M314,"W")+COUNTIF(M308:M314,"T")+COUNTIF(M308:M314,"C")+COUNTIF(M308:M314,"P")</f>
        <v>0</v>
      </c>
      <c r="C314" s="194">
        <f>COUNTIF(M308:M314,"W")+COUNTIF(M308:M314,"T")+COUNTIF(M308:M314,"C")+COUNTIF(M308:M314,"P")</f>
        <v>0</v>
      </c>
      <c r="D314" s="194">
        <f t="shared" si="44"/>
        <v>44</v>
      </c>
      <c r="E314" s="194">
        <v>7</v>
      </c>
      <c r="F314" s="194">
        <v>11</v>
      </c>
      <c r="G314" s="194">
        <f t="shared" si="49"/>
        <v>2010</v>
      </c>
      <c r="H314" s="112">
        <f t="shared" si="46"/>
        <v>40489</v>
      </c>
      <c r="I314" s="113"/>
      <c r="J314" s="323"/>
      <c r="K314" s="68"/>
      <c r="L314" s="157">
        <f t="shared" si="47"/>
      </c>
      <c r="M314" s="65"/>
      <c r="N314" s="65" t="str">
        <f t="shared" si="42"/>
        <v>44</v>
      </c>
      <c r="O314" s="65" t="str">
        <f t="shared" si="43"/>
        <v>11</v>
      </c>
      <c r="P314" s="66">
        <f t="shared" si="48"/>
      </c>
      <c r="Q314" s="205">
        <f t="shared" si="41"/>
      </c>
      <c r="R314" s="69"/>
      <c r="S314" s="70"/>
      <c r="T314" s="70"/>
      <c r="U314" s="70"/>
      <c r="V314" s="70"/>
      <c r="W314" s="67">
        <f t="shared" si="45"/>
      </c>
      <c r="X314" s="70">
        <f>IF(INFO!B$10&lt;&gt;"",IF(MONTH(H314)-MONTH(INFO!B$10)&gt;0,YEAR(H314)-YEAR(INFO!B$10),IF(MONTH(H314)-MONTH(INFO!B$10)=0,IF(DAY(H314)-DAY(INFO!B$10)&lt;0,YEAR(H314)-YEAR(INFO!B$10)-1,YEAR(H314)-YEAR(INFO!B$10)),YEAR(H314)-YEAR(INFO!B$10)-1)),"")</f>
      </c>
      <c r="Y314" s="71"/>
      <c r="Z314" s="71">
        <f>IF(INFO!$B$11&lt;&gt;"",IF(INFO!$B$11&lt;&gt;0,IF(Y314&lt;&gt;"",IF(Y314&lt;&gt;0,Y314*100*100/(INFO!$B$11*INFO!$B$11),""),""),""),"")</f>
      </c>
      <c r="AA314" s="363"/>
    </row>
    <row r="315" spans="1:27" ht="12.75">
      <c r="A315" s="162">
        <f>COUNTIF($M$2:M315,"W")+COUNTIF($M$2:M315,"T")+COUNTIF($M$2:M315,"C")+COUNTIF($M$2:M315,"P")</f>
        <v>0</v>
      </c>
      <c r="B315" s="195">
        <f>COUNTIF(M308:M315,"W")+COUNTIF(M308:M315,"T")+COUNTIF(M308:M315,"C")+COUNTIF(M308:M315,"P")</f>
        <v>0</v>
      </c>
      <c r="C315" s="195">
        <f>COUNTIF(M315:M315,"W")+COUNTIF(M315:M315,"T")+COUNTIF(M315:M315,"C")+COUNTIF(M315:M315,"P")</f>
        <v>0</v>
      </c>
      <c r="D315" s="195">
        <f>D308+1</f>
        <v>45</v>
      </c>
      <c r="E315" s="195">
        <v>8</v>
      </c>
      <c r="F315" s="195">
        <v>11</v>
      </c>
      <c r="G315" s="195">
        <f t="shared" si="49"/>
        <v>2010</v>
      </c>
      <c r="H315" s="114">
        <f t="shared" si="46"/>
        <v>40490</v>
      </c>
      <c r="I315" s="115"/>
      <c r="J315" s="321"/>
      <c r="K315" s="40"/>
      <c r="L315" s="155">
        <f t="shared" si="47"/>
      </c>
      <c r="M315" s="355"/>
      <c r="N315" s="355" t="str">
        <f t="shared" si="42"/>
        <v>45</v>
      </c>
      <c r="O315" s="355" t="str">
        <f t="shared" si="43"/>
        <v>11</v>
      </c>
      <c r="P315" s="14">
        <f t="shared" si="48"/>
      </c>
      <c r="Q315" s="203">
        <f aca="true" t="shared" si="50" ref="Q315:Q369">IF(J315&lt;&gt;"",IF(J315=0,"",IF(K315=0,"",K315/J315)),"")</f>
      </c>
      <c r="R315" s="41"/>
      <c r="S315" s="42"/>
      <c r="T315" s="42"/>
      <c r="U315" s="42"/>
      <c r="V315" s="42"/>
      <c r="W315" s="50">
        <f t="shared" si="45"/>
      </c>
      <c r="X315" s="42">
        <f>IF(INFO!B$10&lt;&gt;"",IF(MONTH(H315)-MONTH(INFO!B$10)&gt;0,YEAR(H315)-YEAR(INFO!B$10),IF(MONTH(H315)-MONTH(INFO!B$10)=0,IF(DAY(H315)-DAY(INFO!B$10)&lt;0,YEAR(H315)-YEAR(INFO!B$10)-1,YEAR(H315)-YEAR(INFO!B$10)),YEAR(H315)-YEAR(INFO!B$10)-1)),"")</f>
      </c>
      <c r="Y315" s="43"/>
      <c r="Z315" s="43">
        <f>IF(INFO!$B$11&lt;&gt;"",IF(INFO!$B$11&lt;&gt;0,IF(Y315&lt;&gt;"",IF(Y315&lt;&gt;0,Y315*100*100/(INFO!$B$11*INFO!$B$11),""),""),""),"")</f>
      </c>
      <c r="AA315" s="361"/>
    </row>
    <row r="316" spans="1:27" ht="12.75">
      <c r="A316" s="162">
        <f>COUNTIF($M$2:M316,"W")+COUNTIF($M$2:M316,"T")+COUNTIF($M$2:M316,"C")+COUNTIF($M$2:M316,"P")</f>
        <v>0</v>
      </c>
      <c r="B316" s="196">
        <f>COUNTIF(M308:M316,"W")+COUNTIF(M308:M316,"T")+COUNTIF(M308:M316,"C")+COUNTIF(M308:M316,"P")</f>
        <v>0</v>
      </c>
      <c r="C316" s="196">
        <f>COUNTIF(M315:M316,"W")+COUNTIF(M315:M316,"T")+COUNTIF(M315:M316,"C")+COUNTIF(M315:M316,"P")</f>
        <v>0</v>
      </c>
      <c r="D316" s="196">
        <f t="shared" si="44"/>
        <v>45</v>
      </c>
      <c r="E316" s="196">
        <v>9</v>
      </c>
      <c r="F316" s="196">
        <v>11</v>
      </c>
      <c r="G316" s="196">
        <f t="shared" si="49"/>
        <v>2010</v>
      </c>
      <c r="H316" s="33">
        <f t="shared" si="46"/>
        <v>40491</v>
      </c>
      <c r="I316" s="34"/>
      <c r="J316" s="320"/>
      <c r="K316" s="8"/>
      <c r="L316" s="155">
        <f t="shared" si="47"/>
      </c>
      <c r="M316" s="354"/>
      <c r="N316" s="354" t="str">
        <f t="shared" si="42"/>
        <v>45</v>
      </c>
      <c r="O316" s="354" t="str">
        <f t="shared" si="43"/>
        <v>11</v>
      </c>
      <c r="P316" s="14">
        <f t="shared" si="48"/>
      </c>
      <c r="Q316" s="202">
        <f t="shared" si="50"/>
      </c>
      <c r="R316" s="10"/>
      <c r="S316" s="11"/>
      <c r="T316" s="11"/>
      <c r="U316" s="11"/>
      <c r="V316" s="11"/>
      <c r="W316" s="9">
        <f t="shared" si="45"/>
      </c>
      <c r="X316" s="11">
        <f>IF(INFO!B$10&lt;&gt;"",IF(MONTH(H316)-MONTH(INFO!B$10)&gt;0,YEAR(H316)-YEAR(INFO!B$10),IF(MONTH(H316)-MONTH(INFO!B$10)=0,IF(DAY(H316)-DAY(INFO!B$10)&lt;0,YEAR(H316)-YEAR(INFO!B$10)-1,YEAR(H316)-YEAR(INFO!B$10)),YEAR(H316)-YEAR(INFO!B$10)-1)),"")</f>
      </c>
      <c r="Y316" s="12"/>
      <c r="Z316" s="12">
        <f>IF(INFO!$B$11&lt;&gt;"",IF(INFO!$B$11&lt;&gt;0,IF(Y316&lt;&gt;"",IF(Y316&lt;&gt;0,Y316*100*100/(INFO!$B$11*INFO!$B$11),""),""),""),"")</f>
      </c>
      <c r="AA316" s="360"/>
    </row>
    <row r="317" spans="1:27" ht="12.75">
      <c r="A317" s="162">
        <f>COUNTIF($M$2:M317,"W")+COUNTIF($M$2:M317,"T")+COUNTIF($M$2:M317,"C")+COUNTIF($M$2:M317,"P")</f>
        <v>0</v>
      </c>
      <c r="B317" s="196">
        <f>COUNTIF(M308:M317,"W")+COUNTIF(M308:M317,"T")+COUNTIF(M308:M317,"C")+COUNTIF(M308:M317,"P")</f>
        <v>0</v>
      </c>
      <c r="C317" s="196">
        <f>COUNTIF(M315:M317,"W")+COUNTIF(M315:M317,"T")+COUNTIF(M315:M317,"C")+COUNTIF(M315:M317,"P")</f>
        <v>0</v>
      </c>
      <c r="D317" s="196">
        <f t="shared" si="44"/>
        <v>45</v>
      </c>
      <c r="E317" s="196">
        <v>10</v>
      </c>
      <c r="F317" s="196">
        <v>11</v>
      </c>
      <c r="G317" s="196">
        <f t="shared" si="49"/>
        <v>2010</v>
      </c>
      <c r="H317" s="33">
        <f t="shared" si="46"/>
        <v>40492</v>
      </c>
      <c r="I317" s="34"/>
      <c r="J317" s="320"/>
      <c r="K317" s="8"/>
      <c r="L317" s="155">
        <f t="shared" si="47"/>
      </c>
      <c r="M317" s="354"/>
      <c r="N317" s="354" t="str">
        <f t="shared" si="42"/>
        <v>45</v>
      </c>
      <c r="O317" s="354" t="str">
        <f t="shared" si="43"/>
        <v>11</v>
      </c>
      <c r="P317" s="14">
        <f t="shared" si="48"/>
      </c>
      <c r="Q317" s="202">
        <f t="shared" si="50"/>
      </c>
      <c r="R317" s="10"/>
      <c r="S317" s="11"/>
      <c r="T317" s="11"/>
      <c r="U317" s="11"/>
      <c r="V317" s="11"/>
      <c r="W317" s="9">
        <f t="shared" si="45"/>
      </c>
      <c r="X317" s="11">
        <f>IF(INFO!B$10&lt;&gt;"",IF(MONTH(H317)-MONTH(INFO!B$10)&gt;0,YEAR(H317)-YEAR(INFO!B$10),IF(MONTH(H317)-MONTH(INFO!B$10)=0,IF(DAY(H317)-DAY(INFO!B$10)&lt;0,YEAR(H317)-YEAR(INFO!B$10)-1,YEAR(H317)-YEAR(INFO!B$10)),YEAR(H317)-YEAR(INFO!B$10)-1)),"")</f>
      </c>
      <c r="Y317" s="12"/>
      <c r="Z317" s="12">
        <f>IF(INFO!$B$11&lt;&gt;"",IF(INFO!$B$11&lt;&gt;0,IF(Y317&lt;&gt;"",IF(Y317&lt;&gt;0,Y317*100*100/(INFO!$B$11*INFO!$B$11),""),""),""),"")</f>
      </c>
      <c r="AA317" s="360"/>
    </row>
    <row r="318" spans="1:27" ht="12.75">
      <c r="A318" s="162">
        <f>COUNTIF($M$2:M318,"W")+COUNTIF($M$2:M318,"T")+COUNTIF($M$2:M318,"C")+COUNTIF($M$2:M318,"P")</f>
        <v>0</v>
      </c>
      <c r="B318" s="196">
        <f>COUNTIF(M308:M318,"W")+COUNTIF(M308:M318,"T")+COUNTIF(M308:M318,"C")+COUNTIF(M308:M318,"P")</f>
        <v>0</v>
      </c>
      <c r="C318" s="196">
        <f>COUNTIF(M315:M318,"W")+COUNTIF(M315:M318,"T")+COUNTIF(M315:M318,"C")+COUNTIF(M315:M318,"P")</f>
        <v>0</v>
      </c>
      <c r="D318" s="196">
        <f t="shared" si="44"/>
        <v>45</v>
      </c>
      <c r="E318" s="196">
        <v>11</v>
      </c>
      <c r="F318" s="196">
        <v>11</v>
      </c>
      <c r="G318" s="196">
        <f t="shared" si="49"/>
        <v>2010</v>
      </c>
      <c r="H318" s="33">
        <f t="shared" si="46"/>
        <v>40493</v>
      </c>
      <c r="I318" s="34"/>
      <c r="J318" s="322"/>
      <c r="K318" s="54"/>
      <c r="L318" s="156">
        <f t="shared" si="47"/>
      </c>
      <c r="M318" s="63"/>
      <c r="N318" s="63" t="str">
        <f t="shared" si="42"/>
        <v>45</v>
      </c>
      <c r="O318" s="63" t="str">
        <f t="shared" si="43"/>
        <v>11</v>
      </c>
      <c r="P318" s="64">
        <f t="shared" si="48"/>
      </c>
      <c r="Q318" s="204">
        <f t="shared" si="50"/>
      </c>
      <c r="R318" s="51"/>
      <c r="S318" s="55"/>
      <c r="T318" s="55"/>
      <c r="U318" s="55"/>
      <c r="V318" s="55"/>
      <c r="W318" s="53">
        <f t="shared" si="45"/>
      </c>
      <c r="X318" s="55">
        <f>IF(INFO!B$10&lt;&gt;"",IF(MONTH(H318)-MONTH(INFO!B$10)&gt;0,YEAR(H318)-YEAR(INFO!B$10),IF(MONTH(H318)-MONTH(INFO!B$10)=0,IF(DAY(H318)-DAY(INFO!B$10)&lt;0,YEAR(H318)-YEAR(INFO!B$10)-1,YEAR(H318)-YEAR(INFO!B$10)),YEAR(H318)-YEAR(INFO!B$10)-1)),"")</f>
      </c>
      <c r="Y318" s="56"/>
      <c r="Z318" s="56">
        <f>IF(INFO!$B$11&lt;&gt;"",IF(INFO!$B$11&lt;&gt;0,IF(Y318&lt;&gt;"",IF(Y318&lt;&gt;0,Y318*100*100/(INFO!$B$11*INFO!$B$11),""),""),""),"")</f>
      </c>
      <c r="AA318" s="362"/>
    </row>
    <row r="319" spans="1:27" ht="12.75">
      <c r="A319" s="162">
        <f>COUNTIF($M$2:M319,"W")+COUNTIF($M$2:M319,"T")+COUNTIF($M$2:M319,"C")+COUNTIF($M$2:M319,"P")</f>
        <v>0</v>
      </c>
      <c r="B319" s="196">
        <f>COUNTIF(M308:M319,"W")+COUNTIF(M308:M319,"T")+COUNTIF(M308:M319,"C")+COUNTIF(M308:M319,"P")</f>
        <v>0</v>
      </c>
      <c r="C319" s="196">
        <f>COUNTIF(M315:M319,"W")+COUNTIF(M315:M319,"T")+COUNTIF(M315:M319,"C")+COUNTIF(M315:M319,"P")</f>
        <v>0</v>
      </c>
      <c r="D319" s="196">
        <f t="shared" si="44"/>
        <v>45</v>
      </c>
      <c r="E319" s="196">
        <v>12</v>
      </c>
      <c r="F319" s="196">
        <v>11</v>
      </c>
      <c r="G319" s="196">
        <f t="shared" si="49"/>
        <v>2010</v>
      </c>
      <c r="H319" s="33">
        <f t="shared" si="46"/>
        <v>40494</v>
      </c>
      <c r="I319" s="34"/>
      <c r="J319" s="320"/>
      <c r="K319" s="8"/>
      <c r="L319" s="155">
        <f t="shared" si="47"/>
      </c>
      <c r="M319" s="354"/>
      <c r="N319" s="354" t="str">
        <f t="shared" si="42"/>
        <v>45</v>
      </c>
      <c r="O319" s="354" t="str">
        <f t="shared" si="43"/>
        <v>11</v>
      </c>
      <c r="P319" s="14">
        <f t="shared" si="48"/>
      </c>
      <c r="Q319" s="202">
        <f t="shared" si="50"/>
      </c>
      <c r="R319" s="10"/>
      <c r="S319" s="11"/>
      <c r="T319" s="11"/>
      <c r="U319" s="11"/>
      <c r="V319" s="11"/>
      <c r="W319" s="9">
        <f t="shared" si="45"/>
      </c>
      <c r="X319" s="11">
        <f>IF(INFO!B$10&lt;&gt;"",IF(MONTH(H319)-MONTH(INFO!B$10)&gt;0,YEAR(H319)-YEAR(INFO!B$10),IF(MONTH(H319)-MONTH(INFO!B$10)=0,IF(DAY(H319)-DAY(INFO!B$10)&lt;0,YEAR(H319)-YEAR(INFO!B$10)-1,YEAR(H319)-YEAR(INFO!B$10)),YEAR(H319)-YEAR(INFO!B$10)-1)),"")</f>
      </c>
      <c r="Y319" s="12"/>
      <c r="Z319" s="12">
        <f>IF(INFO!$B$11&lt;&gt;"",IF(INFO!$B$11&lt;&gt;0,IF(Y319&lt;&gt;"",IF(Y319&lt;&gt;0,Y319*100*100/(INFO!$B$11*INFO!$B$11),""),""),""),"")</f>
      </c>
      <c r="AA319" s="360"/>
    </row>
    <row r="320" spans="1:27" ht="12.75">
      <c r="A320" s="162">
        <f>COUNTIF($M$2:M320,"W")+COUNTIF($M$2:M320,"T")+COUNTIF($M$2:M320,"C")+COUNTIF($M$2:M320,"P")</f>
        <v>0</v>
      </c>
      <c r="B320" s="196">
        <f>COUNTIF(M308:M320,"W")+COUNTIF(M308:M320,"T")+COUNTIF(M308:M320,"C")+COUNTIF(M308:M320,"P")</f>
        <v>0</v>
      </c>
      <c r="C320" s="196">
        <f>COUNTIF(M315:M320,"W")+COUNTIF(M315:M320,"T")+COUNTIF(M315:M320,"C")+COUNTIF(M315:M320,"P")</f>
        <v>0</v>
      </c>
      <c r="D320" s="196">
        <f t="shared" si="44"/>
        <v>45</v>
      </c>
      <c r="E320" s="196">
        <v>13</v>
      </c>
      <c r="F320" s="196">
        <v>11</v>
      </c>
      <c r="G320" s="196">
        <f t="shared" si="49"/>
        <v>2010</v>
      </c>
      <c r="H320" s="33">
        <f t="shared" si="46"/>
        <v>40495</v>
      </c>
      <c r="I320" s="34"/>
      <c r="J320" s="322"/>
      <c r="K320" s="54"/>
      <c r="L320" s="156">
        <f t="shared" si="47"/>
      </c>
      <c r="M320" s="63"/>
      <c r="N320" s="63" t="str">
        <f t="shared" si="42"/>
        <v>45</v>
      </c>
      <c r="O320" s="63" t="str">
        <f t="shared" si="43"/>
        <v>11</v>
      </c>
      <c r="P320" s="64">
        <f t="shared" si="48"/>
      </c>
      <c r="Q320" s="204">
        <f t="shared" si="50"/>
      </c>
      <c r="R320" s="51"/>
      <c r="S320" s="55"/>
      <c r="T320" s="55"/>
      <c r="U320" s="55"/>
      <c r="V320" s="55"/>
      <c r="W320" s="53">
        <f t="shared" si="45"/>
      </c>
      <c r="X320" s="55">
        <f>IF(INFO!B$10&lt;&gt;"",IF(MONTH(H320)-MONTH(INFO!B$10)&gt;0,YEAR(H320)-YEAR(INFO!B$10),IF(MONTH(H320)-MONTH(INFO!B$10)=0,IF(DAY(H320)-DAY(INFO!B$10)&lt;0,YEAR(H320)-YEAR(INFO!B$10)-1,YEAR(H320)-YEAR(INFO!B$10)),YEAR(H320)-YEAR(INFO!B$10)-1)),"")</f>
      </c>
      <c r="Y320" s="56"/>
      <c r="Z320" s="56">
        <f>IF(INFO!$B$11&lt;&gt;"",IF(INFO!$B$11&lt;&gt;0,IF(Y320&lt;&gt;"",IF(Y320&lt;&gt;0,Y320*100*100/(INFO!$B$11*INFO!$B$11),""),""),""),"")</f>
      </c>
      <c r="AA320" s="362"/>
    </row>
    <row r="321" spans="1:27" ht="13.5" thickBot="1">
      <c r="A321" s="162">
        <f>COUNTIF($M$2:M321,"W")+COUNTIF($M$2:M321,"T")+COUNTIF($M$2:M321,"C")+COUNTIF($M$2:M321,"P")</f>
        <v>0</v>
      </c>
      <c r="B321" s="194">
        <f>COUNTIF(M308:M321,"W")+COUNTIF(M308:M321,"T")+COUNTIF(M308:M321,"C")+COUNTIF(M308:M321,"P")</f>
        <v>0</v>
      </c>
      <c r="C321" s="194">
        <f>COUNTIF(M315:M321,"W")+COUNTIF(M315:M321,"T")+COUNTIF(M315:M321,"C")+COUNTIF(M315:M321,"P")</f>
        <v>0</v>
      </c>
      <c r="D321" s="194">
        <f t="shared" si="44"/>
        <v>45</v>
      </c>
      <c r="E321" s="194">
        <v>14</v>
      </c>
      <c r="F321" s="194">
        <v>11</v>
      </c>
      <c r="G321" s="194">
        <f t="shared" si="49"/>
        <v>2010</v>
      </c>
      <c r="H321" s="112">
        <f t="shared" si="46"/>
        <v>40496</v>
      </c>
      <c r="I321" s="113"/>
      <c r="J321" s="323"/>
      <c r="K321" s="68"/>
      <c r="L321" s="157">
        <f t="shared" si="47"/>
      </c>
      <c r="M321" s="65"/>
      <c r="N321" s="65" t="str">
        <f t="shared" si="42"/>
        <v>45</v>
      </c>
      <c r="O321" s="65" t="str">
        <f t="shared" si="43"/>
        <v>11</v>
      </c>
      <c r="P321" s="66">
        <f t="shared" si="48"/>
      </c>
      <c r="Q321" s="205">
        <f t="shared" si="50"/>
      </c>
      <c r="R321" s="69"/>
      <c r="S321" s="70"/>
      <c r="T321" s="70"/>
      <c r="U321" s="70"/>
      <c r="V321" s="70"/>
      <c r="W321" s="67">
        <f t="shared" si="45"/>
      </c>
      <c r="X321" s="70">
        <f>IF(INFO!B$10&lt;&gt;"",IF(MONTH(H321)-MONTH(INFO!B$10)&gt;0,YEAR(H321)-YEAR(INFO!B$10),IF(MONTH(H321)-MONTH(INFO!B$10)=0,IF(DAY(H321)-DAY(INFO!B$10)&lt;0,YEAR(H321)-YEAR(INFO!B$10)-1,YEAR(H321)-YEAR(INFO!B$10)),YEAR(H321)-YEAR(INFO!B$10)-1)),"")</f>
      </c>
      <c r="Y321" s="71"/>
      <c r="Z321" s="71">
        <f>IF(INFO!$B$11&lt;&gt;"",IF(INFO!$B$11&lt;&gt;0,IF(Y321&lt;&gt;"",IF(Y321&lt;&gt;0,Y321*100*100/(INFO!$B$11*INFO!$B$11),""),""),""),"")</f>
      </c>
      <c r="AA321" s="363"/>
    </row>
    <row r="322" spans="1:27" ht="12.75">
      <c r="A322" s="162">
        <f>COUNTIF($M$2:M322,"W")+COUNTIF($M$2:M322,"T")+COUNTIF($M$2:M322,"C")+COUNTIF($M$2:M322,"P")</f>
        <v>0</v>
      </c>
      <c r="B322" s="195">
        <f>COUNTIF(M308:M322,"W")+COUNTIF(M308:M322,"T")+COUNTIF(M308:M322,"C")+COUNTIF(M308:M322,"P")</f>
        <v>0</v>
      </c>
      <c r="C322" s="195">
        <f>COUNTIF(M322:M322,"W")+COUNTIF(M322:M322,"T")+COUNTIF(M322:M322,"C")+COUNTIF(M322:M322,"P")</f>
        <v>0</v>
      </c>
      <c r="D322" s="195">
        <f>D315+1</f>
        <v>46</v>
      </c>
      <c r="E322" s="195">
        <v>15</v>
      </c>
      <c r="F322" s="195">
        <v>11</v>
      </c>
      <c r="G322" s="195">
        <f t="shared" si="49"/>
        <v>2010</v>
      </c>
      <c r="H322" s="114">
        <f t="shared" si="46"/>
        <v>40497</v>
      </c>
      <c r="I322" s="115"/>
      <c r="J322" s="321"/>
      <c r="K322" s="40"/>
      <c r="L322" s="155">
        <f t="shared" si="47"/>
      </c>
      <c r="M322" s="355"/>
      <c r="N322" s="355" t="str">
        <f t="shared" si="42"/>
        <v>46</v>
      </c>
      <c r="O322" s="355" t="str">
        <f t="shared" si="43"/>
        <v>11</v>
      </c>
      <c r="P322" s="14">
        <f t="shared" si="48"/>
      </c>
      <c r="Q322" s="203">
        <f t="shared" si="50"/>
      </c>
      <c r="R322" s="41"/>
      <c r="S322" s="42"/>
      <c r="T322" s="42"/>
      <c r="U322" s="42"/>
      <c r="V322" s="42"/>
      <c r="W322" s="50">
        <f t="shared" si="45"/>
      </c>
      <c r="X322" s="42">
        <f>IF(INFO!B$10&lt;&gt;"",IF(MONTH(H322)-MONTH(INFO!B$10)&gt;0,YEAR(H322)-YEAR(INFO!B$10),IF(MONTH(H322)-MONTH(INFO!B$10)=0,IF(DAY(H322)-DAY(INFO!B$10)&lt;0,YEAR(H322)-YEAR(INFO!B$10)-1,YEAR(H322)-YEAR(INFO!B$10)),YEAR(H322)-YEAR(INFO!B$10)-1)),"")</f>
      </c>
      <c r="Y322" s="43"/>
      <c r="Z322" s="43">
        <f>IF(INFO!$B$11&lt;&gt;"",IF(INFO!$B$11&lt;&gt;0,IF(Y322&lt;&gt;"",IF(Y322&lt;&gt;0,Y322*100*100/(INFO!$B$11*INFO!$B$11),""),""),""),"")</f>
      </c>
      <c r="AA322" s="361"/>
    </row>
    <row r="323" spans="1:27" ht="12.75">
      <c r="A323" s="162">
        <f>COUNTIF($M$2:M323,"W")+COUNTIF($M$2:M323,"T")+COUNTIF($M$2:M323,"C")+COUNTIF($M$2:M323,"P")</f>
        <v>0</v>
      </c>
      <c r="B323" s="196">
        <f>COUNTIF(M308:M323,"W")+COUNTIF(M308:M323,"T")+COUNTIF(M308:M323,"C")+COUNTIF(M308:M323,"P")</f>
        <v>0</v>
      </c>
      <c r="C323" s="196">
        <f>COUNTIF(M322:M323,"W")+COUNTIF(M322:M323,"T")+COUNTIF(M322:M323,"C")+COUNTIF(M322:M323,"P")</f>
        <v>0</v>
      </c>
      <c r="D323" s="196">
        <f t="shared" si="44"/>
        <v>46</v>
      </c>
      <c r="E323" s="196">
        <v>16</v>
      </c>
      <c r="F323" s="196">
        <v>11</v>
      </c>
      <c r="G323" s="196">
        <f t="shared" si="49"/>
        <v>2010</v>
      </c>
      <c r="H323" s="33">
        <f t="shared" si="46"/>
        <v>40498</v>
      </c>
      <c r="I323" s="34"/>
      <c r="J323" s="320"/>
      <c r="K323" s="8"/>
      <c r="L323" s="155">
        <f t="shared" si="47"/>
      </c>
      <c r="M323" s="354"/>
      <c r="N323" s="354" t="str">
        <f aca="true" t="shared" si="51" ref="N323:N369">M323&amp;D323</f>
        <v>46</v>
      </c>
      <c r="O323" s="354" t="str">
        <f aca="true" t="shared" si="52" ref="O323:O369">M323&amp;F323</f>
        <v>11</v>
      </c>
      <c r="P323" s="14">
        <f t="shared" si="48"/>
      </c>
      <c r="Q323" s="202">
        <f t="shared" si="50"/>
      </c>
      <c r="R323" s="10"/>
      <c r="S323" s="11"/>
      <c r="T323" s="11"/>
      <c r="U323" s="11"/>
      <c r="V323" s="11"/>
      <c r="W323" s="9">
        <f t="shared" si="45"/>
      </c>
      <c r="X323" s="11">
        <f>IF(INFO!B$10&lt;&gt;"",IF(MONTH(H323)-MONTH(INFO!B$10)&gt;0,YEAR(H323)-YEAR(INFO!B$10),IF(MONTH(H323)-MONTH(INFO!B$10)=0,IF(DAY(H323)-DAY(INFO!B$10)&lt;0,YEAR(H323)-YEAR(INFO!B$10)-1,YEAR(H323)-YEAR(INFO!B$10)),YEAR(H323)-YEAR(INFO!B$10)-1)),"")</f>
      </c>
      <c r="Y323" s="12"/>
      <c r="Z323" s="12">
        <f>IF(INFO!$B$11&lt;&gt;"",IF(INFO!$B$11&lt;&gt;0,IF(Y323&lt;&gt;"",IF(Y323&lt;&gt;0,Y323*100*100/(INFO!$B$11*INFO!$B$11),""),""),""),"")</f>
      </c>
      <c r="AA323" s="360"/>
    </row>
    <row r="324" spans="1:27" ht="12.75">
      <c r="A324" s="162">
        <f>COUNTIF($M$2:M324,"W")+COUNTIF($M$2:M324,"T")+COUNTIF($M$2:M324,"C")+COUNTIF($M$2:M324,"P")</f>
        <v>0</v>
      </c>
      <c r="B324" s="196">
        <f>COUNTIF(M308:M324,"W")+COUNTIF(M308:M324,"T")+COUNTIF(M308:M324,"C")+COUNTIF(M308:M324,"P")</f>
        <v>0</v>
      </c>
      <c r="C324" s="196">
        <f>COUNTIF(M322:M324,"W")+COUNTIF(M322:M324,"T")+COUNTIF(M322:M324,"C")+COUNTIF(M322:M324,"P")</f>
        <v>0</v>
      </c>
      <c r="D324" s="196">
        <f t="shared" si="44"/>
        <v>46</v>
      </c>
      <c r="E324" s="196">
        <v>17</v>
      </c>
      <c r="F324" s="196">
        <v>11</v>
      </c>
      <c r="G324" s="196">
        <f t="shared" si="49"/>
        <v>2010</v>
      </c>
      <c r="H324" s="33">
        <f t="shared" si="46"/>
        <v>40499</v>
      </c>
      <c r="I324" s="34"/>
      <c r="J324" s="320"/>
      <c r="K324" s="8"/>
      <c r="L324" s="155">
        <f t="shared" si="47"/>
      </c>
      <c r="M324" s="354"/>
      <c r="N324" s="354" t="str">
        <f t="shared" si="51"/>
        <v>46</v>
      </c>
      <c r="O324" s="354" t="str">
        <f t="shared" si="52"/>
        <v>11</v>
      </c>
      <c r="P324" s="14">
        <f t="shared" si="48"/>
      </c>
      <c r="Q324" s="202">
        <f t="shared" si="50"/>
      </c>
      <c r="R324" s="10"/>
      <c r="S324" s="11"/>
      <c r="T324" s="11"/>
      <c r="U324" s="11"/>
      <c r="V324" s="11"/>
      <c r="W324" s="9">
        <f t="shared" si="45"/>
      </c>
      <c r="X324" s="11">
        <f>IF(INFO!B$10&lt;&gt;"",IF(MONTH(H324)-MONTH(INFO!B$10)&gt;0,YEAR(H324)-YEAR(INFO!B$10),IF(MONTH(H324)-MONTH(INFO!B$10)=0,IF(DAY(H324)-DAY(INFO!B$10)&lt;0,YEAR(H324)-YEAR(INFO!B$10)-1,YEAR(H324)-YEAR(INFO!B$10)),YEAR(H324)-YEAR(INFO!B$10)-1)),"")</f>
      </c>
      <c r="Y324" s="12"/>
      <c r="Z324" s="12">
        <f>IF(INFO!$B$11&lt;&gt;"",IF(INFO!$B$11&lt;&gt;0,IF(Y324&lt;&gt;"",IF(Y324&lt;&gt;0,Y324*100*100/(INFO!$B$11*INFO!$B$11),""),""),""),"")</f>
      </c>
      <c r="AA324" s="360"/>
    </row>
    <row r="325" spans="1:27" ht="12.75">
      <c r="A325" s="162">
        <f>COUNTIF($M$2:M325,"W")+COUNTIF($M$2:M325,"T")+COUNTIF($M$2:M325,"C")+COUNTIF($M$2:M325,"P")</f>
        <v>0</v>
      </c>
      <c r="B325" s="196">
        <f>COUNTIF(M308:M325,"W")+COUNTIF(M308:M325,"T")+COUNTIF(M308:M325,"C")+COUNTIF(M308:M325,"P")</f>
        <v>0</v>
      </c>
      <c r="C325" s="196">
        <f>COUNTIF(M322:M325,"W")+COUNTIF(M322:M325,"T")+COUNTIF(M322:M325,"C")+COUNTIF(M322:M325,"P")</f>
        <v>0</v>
      </c>
      <c r="D325" s="196">
        <f aca="true" t="shared" si="53" ref="D325:D369">ROUND((H325-H$2)/7,0)</f>
        <v>46</v>
      </c>
      <c r="E325" s="196">
        <v>18</v>
      </c>
      <c r="F325" s="196">
        <v>11</v>
      </c>
      <c r="G325" s="196">
        <f t="shared" si="49"/>
        <v>2010</v>
      </c>
      <c r="H325" s="33">
        <f t="shared" si="46"/>
        <v>40500</v>
      </c>
      <c r="I325" s="34"/>
      <c r="J325" s="320"/>
      <c r="K325" s="8"/>
      <c r="L325" s="155">
        <f t="shared" si="47"/>
      </c>
      <c r="M325" s="354"/>
      <c r="N325" s="354" t="str">
        <f t="shared" si="51"/>
        <v>46</v>
      </c>
      <c r="O325" s="354" t="str">
        <f t="shared" si="52"/>
        <v>11</v>
      </c>
      <c r="P325" s="14">
        <f t="shared" si="48"/>
      </c>
      <c r="Q325" s="202">
        <f t="shared" si="50"/>
      </c>
      <c r="R325" s="10"/>
      <c r="S325" s="11"/>
      <c r="T325" s="11"/>
      <c r="U325" s="11"/>
      <c r="V325" s="11"/>
      <c r="W325" s="9">
        <f aca="true" t="shared" si="54" ref="W325:W369">IF(X325&lt;&gt;"",IF(U325&gt;0,IF(L325="","",(L325/U325)*(220/(220-X325))*100),""),"")</f>
      </c>
      <c r="X325" s="11">
        <f>IF(INFO!B$10&lt;&gt;"",IF(MONTH(H325)-MONTH(INFO!B$10)&gt;0,YEAR(H325)-YEAR(INFO!B$10),IF(MONTH(H325)-MONTH(INFO!B$10)=0,IF(DAY(H325)-DAY(INFO!B$10)&lt;0,YEAR(H325)-YEAR(INFO!B$10)-1,YEAR(H325)-YEAR(INFO!B$10)),YEAR(H325)-YEAR(INFO!B$10)-1)),"")</f>
      </c>
      <c r="Y325" s="12"/>
      <c r="Z325" s="12">
        <f>IF(INFO!$B$11&lt;&gt;"",IF(INFO!$B$11&lt;&gt;0,IF(Y325&lt;&gt;"",IF(Y325&lt;&gt;0,Y325*100*100/(INFO!$B$11*INFO!$B$11),""),""),""),"")</f>
      </c>
      <c r="AA325" s="360"/>
    </row>
    <row r="326" spans="1:27" ht="12.75">
      <c r="A326" s="162">
        <f>COUNTIF($M$2:M326,"W")+COUNTIF($M$2:M326,"T")+COUNTIF($M$2:M326,"C")+COUNTIF($M$2:M326,"P")</f>
        <v>0</v>
      </c>
      <c r="B326" s="196">
        <f>COUNTIF(M308:M326,"W")+COUNTIF(M308:M326,"T")+COUNTIF(M308:M326,"C")+COUNTIF(M308:M326,"P")</f>
        <v>0</v>
      </c>
      <c r="C326" s="196">
        <f>COUNTIF(M322:M326,"W")+COUNTIF(M322:M326,"T")+COUNTIF(M322:M326,"C")+COUNTIF(M322:M326,"P")</f>
        <v>0</v>
      </c>
      <c r="D326" s="196">
        <f t="shared" si="53"/>
        <v>46</v>
      </c>
      <c r="E326" s="196">
        <v>19</v>
      </c>
      <c r="F326" s="196">
        <v>11</v>
      </c>
      <c r="G326" s="196">
        <f t="shared" si="49"/>
        <v>2010</v>
      </c>
      <c r="H326" s="33">
        <f aca="true" t="shared" si="55" ref="H326:H369">DATEVALUE(E326&amp;"/"&amp;F326&amp;"/"&amp;G326)</f>
        <v>40501</v>
      </c>
      <c r="I326" s="34"/>
      <c r="J326" s="320"/>
      <c r="K326" s="8"/>
      <c r="L326" s="155">
        <f aca="true" t="shared" si="56" ref="L326:L369">IF(J326&lt;&gt;"",IF(J326=0,IF(K326=0,"","km's ?"),IF(K326&lt;&gt;"",IF(K326=0,"tijd ?",J326/(K326*24)),"")),"")</f>
      </c>
      <c r="M326" s="354"/>
      <c r="N326" s="354" t="str">
        <f t="shared" si="51"/>
        <v>46</v>
      </c>
      <c r="O326" s="354" t="str">
        <f t="shared" si="52"/>
        <v>11</v>
      </c>
      <c r="P326" s="14">
        <f aca="true" t="shared" si="57" ref="P326:P369">IF(M326="R","rustdag",IF(M326="H","hometrainer",""))</f>
      </c>
      <c r="Q326" s="202">
        <f t="shared" si="50"/>
      </c>
      <c r="R326" s="10"/>
      <c r="S326" s="11"/>
      <c r="T326" s="11"/>
      <c r="U326" s="11"/>
      <c r="V326" s="11"/>
      <c r="W326" s="9">
        <f t="shared" si="54"/>
      </c>
      <c r="X326" s="11">
        <f>IF(INFO!B$10&lt;&gt;"",IF(MONTH(H326)-MONTH(INFO!B$10)&gt;0,YEAR(H326)-YEAR(INFO!B$10),IF(MONTH(H326)-MONTH(INFO!B$10)=0,IF(DAY(H326)-DAY(INFO!B$10)&lt;0,YEAR(H326)-YEAR(INFO!B$10)-1,YEAR(H326)-YEAR(INFO!B$10)),YEAR(H326)-YEAR(INFO!B$10)-1)),"")</f>
      </c>
      <c r="Y326" s="12"/>
      <c r="Z326" s="12">
        <f>IF(INFO!$B$11&lt;&gt;"",IF(INFO!$B$11&lt;&gt;0,IF(Y326&lt;&gt;"",IF(Y326&lt;&gt;0,Y326*100*100/(INFO!$B$11*INFO!$B$11),""),""),""),"")</f>
      </c>
      <c r="AA326" s="360"/>
    </row>
    <row r="327" spans="1:27" ht="12.75">
      <c r="A327" s="162">
        <f>COUNTIF($M$2:M327,"W")+COUNTIF($M$2:M327,"T")+COUNTIF($M$2:M327,"C")+COUNTIF($M$2:M327,"P")</f>
        <v>0</v>
      </c>
      <c r="B327" s="196">
        <f>COUNTIF(M308:M327,"W")+COUNTIF(M308:M327,"T")+COUNTIF(M308:M327,"C")+COUNTIF(M308:M327,"P")</f>
        <v>0</v>
      </c>
      <c r="C327" s="196">
        <f>COUNTIF(M322:M327,"W")+COUNTIF(M322:M327,"T")+COUNTIF(M322:M327,"C")+COUNTIF(M322:M327,"P")</f>
        <v>0</v>
      </c>
      <c r="D327" s="196">
        <f t="shared" si="53"/>
        <v>46</v>
      </c>
      <c r="E327" s="196">
        <v>20</v>
      </c>
      <c r="F327" s="196">
        <v>11</v>
      </c>
      <c r="G327" s="196">
        <f t="shared" si="49"/>
        <v>2010</v>
      </c>
      <c r="H327" s="33">
        <f t="shared" si="55"/>
        <v>40502</v>
      </c>
      <c r="I327" s="34"/>
      <c r="J327" s="322"/>
      <c r="K327" s="54"/>
      <c r="L327" s="156">
        <f t="shared" si="56"/>
      </c>
      <c r="M327" s="63"/>
      <c r="N327" s="63" t="str">
        <f t="shared" si="51"/>
        <v>46</v>
      </c>
      <c r="O327" s="63" t="str">
        <f t="shared" si="52"/>
        <v>11</v>
      </c>
      <c r="P327" s="64">
        <f t="shared" si="57"/>
      </c>
      <c r="Q327" s="204">
        <f t="shared" si="50"/>
      </c>
      <c r="R327" s="51"/>
      <c r="S327" s="55"/>
      <c r="T327" s="55"/>
      <c r="U327" s="55"/>
      <c r="V327" s="55"/>
      <c r="W327" s="53">
        <f t="shared" si="54"/>
      </c>
      <c r="X327" s="55">
        <f>IF(INFO!B$10&lt;&gt;"",IF(MONTH(H327)-MONTH(INFO!B$10)&gt;0,YEAR(H327)-YEAR(INFO!B$10),IF(MONTH(H327)-MONTH(INFO!B$10)=0,IF(DAY(H327)-DAY(INFO!B$10)&lt;0,YEAR(H327)-YEAR(INFO!B$10)-1,YEAR(H327)-YEAR(INFO!B$10)),YEAR(H327)-YEAR(INFO!B$10)-1)),"")</f>
      </c>
      <c r="Y327" s="56"/>
      <c r="Z327" s="56">
        <f>IF(INFO!$B$11&lt;&gt;"",IF(INFO!$B$11&lt;&gt;0,IF(Y327&lt;&gt;"",IF(Y327&lt;&gt;0,Y327*100*100/(INFO!$B$11*INFO!$B$11),""),""),""),"")</f>
      </c>
      <c r="AA327" s="362"/>
    </row>
    <row r="328" spans="1:27" ht="13.5" thickBot="1">
      <c r="A328" s="162">
        <f>COUNTIF($M$2:M328,"W")+COUNTIF($M$2:M328,"T")+COUNTIF($M$2:M328,"C")+COUNTIF($M$2:M328,"P")</f>
        <v>0</v>
      </c>
      <c r="B328" s="194">
        <f>COUNTIF(M308:M328,"W")+COUNTIF(M308:M328,"T")+COUNTIF(M308:M328,"C")+COUNTIF(M308:M328,"P")</f>
        <v>0</v>
      </c>
      <c r="C328" s="194">
        <f>COUNTIF(M322:M328,"W")+COUNTIF(M322:M328,"T")+COUNTIF(M322:M328,"C")+COUNTIF(M322:M328,"P")</f>
        <v>0</v>
      </c>
      <c r="D328" s="194">
        <f t="shared" si="53"/>
        <v>46</v>
      </c>
      <c r="E328" s="194">
        <v>21</v>
      </c>
      <c r="F328" s="194">
        <v>11</v>
      </c>
      <c r="G328" s="194">
        <f aca="true" t="shared" si="58" ref="G328:G369">G327</f>
        <v>2010</v>
      </c>
      <c r="H328" s="112">
        <f t="shared" si="55"/>
        <v>40503</v>
      </c>
      <c r="I328" s="113"/>
      <c r="J328" s="323"/>
      <c r="K328" s="68"/>
      <c r="L328" s="157">
        <f t="shared" si="56"/>
      </c>
      <c r="M328" s="65"/>
      <c r="N328" s="65" t="str">
        <f t="shared" si="51"/>
        <v>46</v>
      </c>
      <c r="O328" s="65" t="str">
        <f t="shared" si="52"/>
        <v>11</v>
      </c>
      <c r="P328" s="66">
        <f t="shared" si="57"/>
      </c>
      <c r="Q328" s="205">
        <f t="shared" si="50"/>
      </c>
      <c r="R328" s="69"/>
      <c r="S328" s="70"/>
      <c r="T328" s="70"/>
      <c r="U328" s="70"/>
      <c r="V328" s="70"/>
      <c r="W328" s="67">
        <f t="shared" si="54"/>
      </c>
      <c r="X328" s="70">
        <f>IF(INFO!B$10&lt;&gt;"",IF(MONTH(H328)-MONTH(INFO!B$10)&gt;0,YEAR(H328)-YEAR(INFO!B$10),IF(MONTH(H328)-MONTH(INFO!B$10)=0,IF(DAY(H328)-DAY(INFO!B$10)&lt;0,YEAR(H328)-YEAR(INFO!B$10)-1,YEAR(H328)-YEAR(INFO!B$10)),YEAR(H328)-YEAR(INFO!B$10)-1)),"")</f>
      </c>
      <c r="Y328" s="71"/>
      <c r="Z328" s="71">
        <f>IF(INFO!$B$11&lt;&gt;"",IF(INFO!$B$11&lt;&gt;0,IF(Y328&lt;&gt;"",IF(Y328&lt;&gt;0,Y328*100*100/(INFO!$B$11*INFO!$B$11),""),""),""),"")</f>
      </c>
      <c r="AA328" s="363"/>
    </row>
    <row r="329" spans="1:27" ht="12.75">
      <c r="A329" s="162">
        <f>COUNTIF($M$2:M329,"W")+COUNTIF($M$2:M329,"T")+COUNTIF($M$2:M329,"C")+COUNTIF($M$2:M329,"P")</f>
        <v>0</v>
      </c>
      <c r="B329" s="195">
        <f>COUNTIF(M308:M329,"W")+COUNTIF(M308:M329,"T")+COUNTIF(M308:M329,"C")+COUNTIF(M308:M329,"P")</f>
        <v>0</v>
      </c>
      <c r="C329" s="195">
        <f>COUNTIF(M329:M329,"W")+COUNTIF(M329:M329,"T")+COUNTIF(M329:M329,"C")+COUNTIF(M329:M329,"P")</f>
        <v>0</v>
      </c>
      <c r="D329" s="195">
        <f>D322+1</f>
        <v>47</v>
      </c>
      <c r="E329" s="195">
        <v>22</v>
      </c>
      <c r="F329" s="195">
        <v>11</v>
      </c>
      <c r="G329" s="195">
        <f>G328</f>
        <v>2010</v>
      </c>
      <c r="H329" s="114">
        <f>DATEVALUE(E329&amp;"/"&amp;F329&amp;"/"&amp;G329)</f>
        <v>40504</v>
      </c>
      <c r="I329" s="115"/>
      <c r="J329" s="321"/>
      <c r="K329" s="40"/>
      <c r="L329" s="155">
        <f>IF(J329&lt;&gt;"",IF(J329=0,IF(K329=0,"","km's ?"),IF(K329&lt;&gt;"",IF(K329=0,"tijd ?",J329/(K329*24)),"")),"")</f>
      </c>
      <c r="M329" s="355"/>
      <c r="N329" s="355" t="str">
        <f t="shared" si="51"/>
        <v>47</v>
      </c>
      <c r="O329" s="355" t="str">
        <f t="shared" si="52"/>
        <v>11</v>
      </c>
      <c r="P329" s="14">
        <f t="shared" si="57"/>
      </c>
      <c r="Q329" s="203">
        <f>IF(J329&lt;&gt;"",IF(J329=0,"",IF(K329=0,"",K329/J329)),"")</f>
      </c>
      <c r="R329" s="41"/>
      <c r="S329" s="42"/>
      <c r="T329" s="42"/>
      <c r="U329" s="42"/>
      <c r="V329" s="42"/>
      <c r="W329" s="50">
        <f>IF(X329&lt;&gt;"",IF(U329&gt;0,IF(L329="","",(L329/U329)*(220/(220-X329))*100),""),"")</f>
      </c>
      <c r="X329" s="42">
        <f>IF(INFO!B$10&lt;&gt;"",IF(MONTH(H329)-MONTH(INFO!B$10)&gt;0,YEAR(H329)-YEAR(INFO!B$10),IF(MONTH(H329)-MONTH(INFO!B$10)=0,IF(DAY(H329)-DAY(INFO!B$10)&lt;0,YEAR(H329)-YEAR(INFO!B$10)-1,YEAR(H329)-YEAR(INFO!B$10)),YEAR(H329)-YEAR(INFO!B$10)-1)),"")</f>
      </c>
      <c r="Y329" s="43"/>
      <c r="Z329" s="43">
        <f>IF(INFO!$B$11&lt;&gt;"",IF(INFO!$B$11&lt;&gt;0,IF(Y329&lt;&gt;"",IF(Y329&lt;&gt;0,Y329*100*100/(INFO!$B$11*INFO!$B$11),""),""),""),"")</f>
      </c>
      <c r="AA329" s="361"/>
    </row>
    <row r="330" spans="1:27" ht="12.75">
      <c r="A330" s="162">
        <f>COUNTIF($M$2:M330,"W")+COUNTIF($M$2:M330,"T")+COUNTIF($M$2:M330,"C")+COUNTIF($M$2:M330,"P")</f>
        <v>0</v>
      </c>
      <c r="B330" s="196">
        <f>COUNTIF(M308:M330,"W")+COUNTIF(M308:M330,"T")+COUNTIF(M308:M330,"C")+COUNTIF(M308:M330,"P")</f>
        <v>0</v>
      </c>
      <c r="C330" s="196">
        <f>COUNTIF(M329:M330,"W")+COUNTIF(M329:M330,"T")+COUNTIF(M329:M330,"C")+COUNTIF(M329:M330,"P")</f>
        <v>0</v>
      </c>
      <c r="D330" s="196">
        <f>D322+1</f>
        <v>47</v>
      </c>
      <c r="E330" s="196">
        <v>22</v>
      </c>
      <c r="F330" s="196">
        <v>11</v>
      </c>
      <c r="G330" s="196">
        <f>G328</f>
        <v>2010</v>
      </c>
      <c r="H330" s="33">
        <f t="shared" si="55"/>
        <v>40504</v>
      </c>
      <c r="I330" s="34"/>
      <c r="J330" s="320"/>
      <c r="K330" s="8"/>
      <c r="L330" s="155">
        <f t="shared" si="56"/>
      </c>
      <c r="M330" s="354"/>
      <c r="N330" s="354" t="str">
        <f t="shared" si="51"/>
        <v>47</v>
      </c>
      <c r="O330" s="354" t="str">
        <f t="shared" si="52"/>
        <v>11</v>
      </c>
      <c r="P330" s="14">
        <f t="shared" si="57"/>
      </c>
      <c r="Q330" s="202">
        <f t="shared" si="50"/>
      </c>
      <c r="R330" s="10"/>
      <c r="S330" s="11"/>
      <c r="T330" s="11"/>
      <c r="U330" s="11"/>
      <c r="V330" s="11"/>
      <c r="W330" s="9">
        <f t="shared" si="54"/>
      </c>
      <c r="X330" s="11">
        <f>IF(INFO!B$10&lt;&gt;"",IF(MONTH(H330)-MONTH(INFO!B$10)&gt;0,YEAR(H330)-YEAR(INFO!B$10),IF(MONTH(H330)-MONTH(INFO!B$10)=0,IF(DAY(H330)-DAY(INFO!B$10)&lt;0,YEAR(H330)-YEAR(INFO!B$10)-1,YEAR(H330)-YEAR(INFO!B$10)),YEAR(H330)-YEAR(INFO!B$10)-1)),"")</f>
      </c>
      <c r="Y330" s="12"/>
      <c r="Z330" s="12">
        <f>IF(INFO!$B$11&lt;&gt;"",IF(INFO!$B$11&lt;&gt;0,IF(Y330&lt;&gt;"",IF(Y330&lt;&gt;0,Y330*100*100/(INFO!$B$11*INFO!$B$11),""),""),""),"")</f>
      </c>
      <c r="AA330" s="360"/>
    </row>
    <row r="331" spans="1:27" ht="12.75">
      <c r="A331" s="162">
        <f>COUNTIF($M$2:M331,"W")+COUNTIF($M$2:M331,"T")+COUNTIF($M$2:M331,"C")+COUNTIF($M$2:M331,"P")</f>
        <v>0</v>
      </c>
      <c r="B331" s="196">
        <f>COUNTIF(M308:M331,"W")+COUNTIF(M308:M331,"T")+COUNTIF(M308:M331,"C")+COUNTIF(M308:M331,"P")</f>
        <v>0</v>
      </c>
      <c r="C331" s="196">
        <f>COUNTIF(M329:M331,"W")+COUNTIF(M329:M331,"T")+COUNTIF(M329:M331,"C")+COUNTIF(M329:M331,"P")</f>
        <v>0</v>
      </c>
      <c r="D331" s="196">
        <f t="shared" si="53"/>
        <v>47</v>
      </c>
      <c r="E331" s="196">
        <v>23</v>
      </c>
      <c r="F331" s="196">
        <v>11</v>
      </c>
      <c r="G331" s="196">
        <f t="shared" si="58"/>
        <v>2010</v>
      </c>
      <c r="H331" s="33">
        <f t="shared" si="55"/>
        <v>40505</v>
      </c>
      <c r="I331" s="34"/>
      <c r="J331" s="320"/>
      <c r="K331" s="8"/>
      <c r="L331" s="155">
        <f t="shared" si="56"/>
      </c>
      <c r="M331" s="354"/>
      <c r="N331" s="354" t="str">
        <f t="shared" si="51"/>
        <v>47</v>
      </c>
      <c r="O331" s="354" t="str">
        <f t="shared" si="52"/>
        <v>11</v>
      </c>
      <c r="P331" s="14">
        <f t="shared" si="57"/>
      </c>
      <c r="Q331" s="202">
        <f t="shared" si="50"/>
      </c>
      <c r="R331" s="10"/>
      <c r="S331" s="11"/>
      <c r="T331" s="11"/>
      <c r="U331" s="11"/>
      <c r="V331" s="11"/>
      <c r="W331" s="9">
        <f t="shared" si="54"/>
      </c>
      <c r="X331" s="11">
        <f>IF(INFO!B$10&lt;&gt;"",IF(MONTH(H331)-MONTH(INFO!B$10)&gt;0,YEAR(H331)-YEAR(INFO!B$10),IF(MONTH(H331)-MONTH(INFO!B$10)=0,IF(DAY(H331)-DAY(INFO!B$10)&lt;0,YEAR(H331)-YEAR(INFO!B$10)-1,YEAR(H331)-YEAR(INFO!B$10)),YEAR(H331)-YEAR(INFO!B$10)-1)),"")</f>
      </c>
      <c r="Y331" s="12"/>
      <c r="Z331" s="12">
        <f>IF(INFO!$B$11&lt;&gt;"",IF(INFO!$B$11&lt;&gt;0,IF(Y331&lt;&gt;"",IF(Y331&lt;&gt;0,Y331*100*100/(INFO!$B$11*INFO!$B$11),""),""),""),"")</f>
      </c>
      <c r="AA331" s="360"/>
    </row>
    <row r="332" spans="1:27" ht="12.75">
      <c r="A332" s="162">
        <f>COUNTIF($M$2:M332,"W")+COUNTIF($M$2:M332,"T")+COUNTIF($M$2:M332,"C")+COUNTIF($M$2:M332,"P")</f>
        <v>0</v>
      </c>
      <c r="B332" s="196">
        <f>COUNTIF(M308:M332,"W")+COUNTIF(M308:M332,"T")+COUNTIF(M308:M332,"C")+COUNTIF(M308:M332,"P")</f>
        <v>0</v>
      </c>
      <c r="C332" s="196">
        <f>COUNTIF(M329:M332,"W")+COUNTIF(M329:M332,"T")+COUNTIF(M329:M332,"C")+COUNTIF(M329:M332,"P")</f>
        <v>0</v>
      </c>
      <c r="D332" s="196">
        <f t="shared" si="53"/>
        <v>47</v>
      </c>
      <c r="E332" s="196">
        <v>24</v>
      </c>
      <c r="F332" s="196">
        <v>11</v>
      </c>
      <c r="G332" s="196">
        <f t="shared" si="58"/>
        <v>2010</v>
      </c>
      <c r="H332" s="33">
        <f t="shared" si="55"/>
        <v>40506</v>
      </c>
      <c r="I332" s="34"/>
      <c r="J332" s="320"/>
      <c r="K332" s="8"/>
      <c r="L332" s="155">
        <f t="shared" si="56"/>
      </c>
      <c r="M332" s="354"/>
      <c r="N332" s="354" t="str">
        <f t="shared" si="51"/>
        <v>47</v>
      </c>
      <c r="O332" s="354" t="str">
        <f t="shared" si="52"/>
        <v>11</v>
      </c>
      <c r="P332" s="14">
        <f t="shared" si="57"/>
      </c>
      <c r="Q332" s="202">
        <f t="shared" si="50"/>
      </c>
      <c r="R332" s="10"/>
      <c r="S332" s="18"/>
      <c r="T332" s="18"/>
      <c r="U332" s="18"/>
      <c r="V332" s="18"/>
      <c r="W332" s="233">
        <f t="shared" si="54"/>
      </c>
      <c r="X332" s="11">
        <f>IF(INFO!B$10&lt;&gt;"",IF(MONTH(H332)-MONTH(INFO!B$10)&gt;0,YEAR(H332)-YEAR(INFO!B$10),IF(MONTH(H332)-MONTH(INFO!B$10)=0,IF(DAY(H332)-DAY(INFO!B$10)&lt;0,YEAR(H332)-YEAR(INFO!B$10)-1,YEAR(H332)-YEAR(INFO!B$10)),YEAR(H332)-YEAR(INFO!B$10)-1)),"")</f>
      </c>
      <c r="Y332" s="12"/>
      <c r="Z332" s="12">
        <f>IF(INFO!$B$11&lt;&gt;"",IF(INFO!$B$11&lt;&gt;0,IF(Y332&lt;&gt;"",IF(Y332&lt;&gt;0,Y332*100*100/(INFO!$B$11*INFO!$B$11),""),""),""),"")</f>
      </c>
      <c r="AA332" s="360"/>
    </row>
    <row r="333" spans="1:27" ht="12.75">
      <c r="A333" s="162">
        <f>COUNTIF($M$2:M333,"W")+COUNTIF($M$2:M333,"T")+COUNTIF($M$2:M333,"C")+COUNTIF($M$2:M333,"P")</f>
        <v>0</v>
      </c>
      <c r="B333" s="196">
        <f>COUNTIF(M308:M333,"W")+COUNTIF(M308:M333,"T")+COUNTIF(M308:M333,"C")+COUNTIF(M308:M333,"P")</f>
        <v>0</v>
      </c>
      <c r="C333" s="196">
        <f>COUNTIF(M329:M333,"W")+COUNTIF(M329:M333,"T")+COUNTIF(M329:M333,"C")+COUNTIF(M329:M333,"P")</f>
        <v>0</v>
      </c>
      <c r="D333" s="196">
        <f t="shared" si="53"/>
        <v>47</v>
      </c>
      <c r="E333" s="196">
        <v>25</v>
      </c>
      <c r="F333" s="196">
        <v>11</v>
      </c>
      <c r="G333" s="196">
        <f t="shared" si="58"/>
        <v>2010</v>
      </c>
      <c r="H333" s="33">
        <f t="shared" si="55"/>
        <v>40507</v>
      </c>
      <c r="I333" s="34"/>
      <c r="J333" s="320"/>
      <c r="K333" s="8"/>
      <c r="L333" s="155">
        <f t="shared" si="56"/>
      </c>
      <c r="M333" s="354"/>
      <c r="N333" s="354" t="str">
        <f t="shared" si="51"/>
        <v>47</v>
      </c>
      <c r="O333" s="354" t="str">
        <f t="shared" si="52"/>
        <v>11</v>
      </c>
      <c r="P333" s="14">
        <f t="shared" si="57"/>
      </c>
      <c r="Q333" s="202">
        <f t="shared" si="50"/>
      </c>
      <c r="R333" s="10"/>
      <c r="S333" s="11"/>
      <c r="T333" s="11"/>
      <c r="U333" s="11"/>
      <c r="V333" s="11"/>
      <c r="W333" s="9">
        <f t="shared" si="54"/>
      </c>
      <c r="X333" s="11">
        <f>IF(INFO!B$10&lt;&gt;"",IF(MONTH(H333)-MONTH(INFO!B$10)&gt;0,YEAR(H333)-YEAR(INFO!B$10),IF(MONTH(H333)-MONTH(INFO!B$10)=0,IF(DAY(H333)-DAY(INFO!B$10)&lt;0,YEAR(H333)-YEAR(INFO!B$10)-1,YEAR(H333)-YEAR(INFO!B$10)),YEAR(H333)-YEAR(INFO!B$10)-1)),"")</f>
      </c>
      <c r="Y333" s="12"/>
      <c r="Z333" s="12">
        <f>IF(INFO!$B$11&lt;&gt;"",IF(INFO!$B$11&lt;&gt;0,IF(Y333&lt;&gt;"",IF(Y333&lt;&gt;0,Y333*100*100/(INFO!$B$11*INFO!$B$11),""),""),""),"")</f>
      </c>
      <c r="AA333" s="360"/>
    </row>
    <row r="334" spans="1:27" ht="12.75">
      <c r="A334" s="162">
        <f>COUNTIF($M$2:M334,"W")+COUNTIF($M$2:M334,"T")+COUNTIF($M$2:M334,"C")+COUNTIF($M$2:M334,"P")</f>
        <v>0</v>
      </c>
      <c r="B334" s="196">
        <f>COUNTIF(M308:M334,"W")+COUNTIF(M308:M334,"T")+COUNTIF(M308:M334,"C")+COUNTIF(M308:M334,"P")</f>
        <v>0</v>
      </c>
      <c r="C334" s="196">
        <f>COUNTIF(M329:M334,"W")+COUNTIF(M329:M334,"T")+COUNTIF(M329:M334,"C")+COUNTIF(M329:M334,"P")</f>
        <v>0</v>
      </c>
      <c r="D334" s="196">
        <f t="shared" si="53"/>
        <v>47</v>
      </c>
      <c r="E334" s="196">
        <v>26</v>
      </c>
      <c r="F334" s="196">
        <v>11</v>
      </c>
      <c r="G334" s="196">
        <f t="shared" si="58"/>
        <v>2010</v>
      </c>
      <c r="H334" s="33">
        <f t="shared" si="55"/>
        <v>40508</v>
      </c>
      <c r="I334" s="34"/>
      <c r="J334" s="320"/>
      <c r="K334" s="8"/>
      <c r="L334" s="155">
        <f t="shared" si="56"/>
      </c>
      <c r="M334" s="354"/>
      <c r="N334" s="354" t="str">
        <f t="shared" si="51"/>
        <v>47</v>
      </c>
      <c r="O334" s="354" t="str">
        <f t="shared" si="52"/>
        <v>11</v>
      </c>
      <c r="P334" s="14">
        <f t="shared" si="57"/>
      </c>
      <c r="Q334" s="202">
        <f t="shared" si="50"/>
      </c>
      <c r="R334" s="10"/>
      <c r="S334" s="11"/>
      <c r="T334" s="11"/>
      <c r="U334" s="11"/>
      <c r="V334" s="11"/>
      <c r="W334" s="9">
        <f t="shared" si="54"/>
      </c>
      <c r="X334" s="11">
        <f>IF(INFO!B$10&lt;&gt;"",IF(MONTH(H334)-MONTH(INFO!B$10)&gt;0,YEAR(H334)-YEAR(INFO!B$10),IF(MONTH(H334)-MONTH(INFO!B$10)=0,IF(DAY(H334)-DAY(INFO!B$10)&lt;0,YEAR(H334)-YEAR(INFO!B$10)-1,YEAR(H334)-YEAR(INFO!B$10)),YEAR(H334)-YEAR(INFO!B$10)-1)),"")</f>
      </c>
      <c r="Y334" s="12"/>
      <c r="Z334" s="12">
        <f>IF(INFO!$B$11&lt;&gt;"",IF(INFO!$B$11&lt;&gt;0,IF(Y334&lt;&gt;"",IF(Y334&lt;&gt;0,Y334*100*100/(INFO!$B$11*INFO!$B$11),""),""),""),"")</f>
      </c>
      <c r="AA334" s="360"/>
    </row>
    <row r="335" spans="1:27" ht="12.75">
      <c r="A335" s="162">
        <f>COUNTIF($M$2:M335,"W")+COUNTIF($M$2:M335,"T")+COUNTIF($M$2:M335,"C")+COUNTIF($M$2:M335,"P")</f>
        <v>0</v>
      </c>
      <c r="B335" s="196">
        <f>COUNTIF(M308:M335,"W")+COUNTIF(M308:M335,"T")+COUNTIF(M308:M335,"C")+COUNTIF(M308:M335,"P")</f>
        <v>0</v>
      </c>
      <c r="C335" s="196">
        <f>COUNTIF(M329:M335,"W")+COUNTIF(M329:M335,"T")+COUNTIF(M329:M335,"C")+COUNTIF(M329:M335,"P")</f>
        <v>0</v>
      </c>
      <c r="D335" s="196">
        <f t="shared" si="53"/>
        <v>47</v>
      </c>
      <c r="E335" s="196">
        <v>27</v>
      </c>
      <c r="F335" s="196">
        <v>11</v>
      </c>
      <c r="G335" s="196">
        <f t="shared" si="58"/>
        <v>2010</v>
      </c>
      <c r="H335" s="33">
        <f t="shared" si="55"/>
        <v>40509</v>
      </c>
      <c r="I335" s="34"/>
      <c r="J335" s="322"/>
      <c r="K335" s="54"/>
      <c r="L335" s="156">
        <f t="shared" si="56"/>
      </c>
      <c r="M335" s="51"/>
      <c r="N335" s="51" t="str">
        <f t="shared" si="51"/>
        <v>47</v>
      </c>
      <c r="O335" s="51" t="str">
        <f t="shared" si="52"/>
        <v>11</v>
      </c>
      <c r="P335" s="64">
        <f t="shared" si="57"/>
      </c>
      <c r="Q335" s="204">
        <f t="shared" si="50"/>
      </c>
      <c r="R335" s="51"/>
      <c r="S335" s="55"/>
      <c r="T335" s="55"/>
      <c r="U335" s="55"/>
      <c r="V335" s="55"/>
      <c r="W335" s="53">
        <f t="shared" si="54"/>
      </c>
      <c r="X335" s="55">
        <f>IF(INFO!B$10&lt;&gt;"",IF(MONTH(H335)-MONTH(INFO!B$10)&gt;0,YEAR(H335)-YEAR(INFO!B$10),IF(MONTH(H335)-MONTH(INFO!B$10)=0,IF(DAY(H335)-DAY(INFO!B$10)&lt;0,YEAR(H335)-YEAR(INFO!B$10)-1,YEAR(H335)-YEAR(INFO!B$10)),YEAR(H335)-YEAR(INFO!B$10)-1)),"")</f>
      </c>
      <c r="Y335" s="56"/>
      <c r="Z335" s="56">
        <f>IF(INFO!$B$11&lt;&gt;"",IF(INFO!$B$11&lt;&gt;0,IF(Y335&lt;&gt;"",IF(Y335&lt;&gt;0,Y335*100*100/(INFO!$B$11*INFO!$B$11),""),""),""),"")</f>
      </c>
      <c r="AA335" s="340"/>
    </row>
    <row r="336" spans="1:27" ht="13.5" thickBot="1">
      <c r="A336" s="162">
        <f>COUNTIF($M$2:M336,"W")+COUNTIF($M$2:M336,"T")+COUNTIF($M$2:M336,"C")+COUNTIF($M$2:M336,"P")</f>
        <v>0</v>
      </c>
      <c r="B336" s="194">
        <f>COUNTIF(M308:M336,"W")+COUNTIF(M308:M336,"T")+COUNTIF(M308:M336,"C")+COUNTIF(M308:M336,"P")</f>
        <v>0</v>
      </c>
      <c r="C336" s="194">
        <f>COUNTIF(M329:M336,"W")+COUNTIF(M329:M336,"T")+COUNTIF(M329:M336,"C")+COUNTIF(M329:M336,"P")</f>
        <v>0</v>
      </c>
      <c r="D336" s="194">
        <f t="shared" si="53"/>
        <v>47</v>
      </c>
      <c r="E336" s="194">
        <v>28</v>
      </c>
      <c r="F336" s="194">
        <v>11</v>
      </c>
      <c r="G336" s="194">
        <f t="shared" si="58"/>
        <v>2010</v>
      </c>
      <c r="H336" s="112">
        <f t="shared" si="55"/>
        <v>40510</v>
      </c>
      <c r="I336" s="113"/>
      <c r="J336" s="323"/>
      <c r="K336" s="68"/>
      <c r="L336" s="157">
        <f t="shared" si="56"/>
      </c>
      <c r="M336" s="65"/>
      <c r="N336" s="65" t="str">
        <f t="shared" si="51"/>
        <v>47</v>
      </c>
      <c r="O336" s="65" t="str">
        <f t="shared" si="52"/>
        <v>11</v>
      </c>
      <c r="P336" s="66">
        <f t="shared" si="57"/>
      </c>
      <c r="Q336" s="205">
        <f t="shared" si="50"/>
      </c>
      <c r="R336" s="69"/>
      <c r="S336" s="70"/>
      <c r="T336" s="70"/>
      <c r="U336" s="70"/>
      <c r="V336" s="70"/>
      <c r="W336" s="67">
        <f t="shared" si="54"/>
      </c>
      <c r="X336" s="70">
        <f>IF(INFO!B$10&lt;&gt;"",IF(MONTH(H336)-MONTH(INFO!B$10)&gt;0,YEAR(H336)-YEAR(INFO!B$10),IF(MONTH(H336)-MONTH(INFO!B$10)=0,IF(DAY(H336)-DAY(INFO!B$10)&lt;0,YEAR(H336)-YEAR(INFO!B$10)-1,YEAR(H336)-YEAR(INFO!B$10)),YEAR(H336)-YEAR(INFO!B$10)-1)),"")</f>
      </c>
      <c r="Y336" s="71"/>
      <c r="Z336" s="71">
        <f>IF(INFO!$B$11&lt;&gt;"",IF(INFO!$B$11&lt;&gt;0,IF(Y336&lt;&gt;"",IF(Y336&lt;&gt;0,Y336*100*100/(INFO!$B$11*INFO!$B$11),""),""),""),"")</f>
      </c>
      <c r="AA336" s="363"/>
    </row>
    <row r="337" spans="1:27" ht="12.75">
      <c r="A337" s="162">
        <f>COUNTIF($M$2:M337,"W")+COUNTIF($M$2:M337,"T")+COUNTIF($M$2:M337,"C")+COUNTIF($M$2:M337,"P")</f>
        <v>0</v>
      </c>
      <c r="B337" s="196">
        <f>COUNTIF(M308:M337,"W")+COUNTIF(M308:M337,"T")+COUNTIF(M308:M337,"C")+COUNTIF(M308:M337,"P")</f>
        <v>0</v>
      </c>
      <c r="C337" s="196">
        <f>COUNTIF(M337:M337,"W")+COUNTIF(M337:M337,"T")+COUNTIF(M337:M337,"C")+COUNTIF(M337:M337,"P")</f>
        <v>0</v>
      </c>
      <c r="D337" s="196">
        <f>D329+1</f>
        <v>48</v>
      </c>
      <c r="E337" s="196">
        <v>29</v>
      </c>
      <c r="F337" s="196">
        <v>11</v>
      </c>
      <c r="G337" s="196">
        <f t="shared" si="58"/>
        <v>2010</v>
      </c>
      <c r="H337" s="33">
        <f t="shared" si="55"/>
        <v>40511</v>
      </c>
      <c r="I337" s="34"/>
      <c r="J337" s="320"/>
      <c r="K337" s="8"/>
      <c r="L337" s="155">
        <f t="shared" si="56"/>
      </c>
      <c r="M337" s="354"/>
      <c r="N337" s="354" t="str">
        <f t="shared" si="51"/>
        <v>48</v>
      </c>
      <c r="O337" s="354" t="str">
        <f t="shared" si="52"/>
        <v>11</v>
      </c>
      <c r="P337" s="14">
        <f t="shared" si="57"/>
      </c>
      <c r="Q337" s="202">
        <f t="shared" si="50"/>
      </c>
      <c r="R337" s="10"/>
      <c r="S337" s="18"/>
      <c r="T337" s="18"/>
      <c r="U337" s="18"/>
      <c r="V337" s="18"/>
      <c r="W337" s="233">
        <f t="shared" si="54"/>
      </c>
      <c r="X337" s="11">
        <f>IF(INFO!B$10&lt;&gt;"",IF(MONTH(H337)-MONTH(INFO!B$10)&gt;0,YEAR(H337)-YEAR(INFO!B$10),IF(MONTH(H337)-MONTH(INFO!B$10)=0,IF(DAY(H337)-DAY(INFO!B$10)&lt;0,YEAR(H337)-YEAR(INFO!B$10)-1,YEAR(H337)-YEAR(INFO!B$10)),YEAR(H337)-YEAR(INFO!B$10)-1)),"")</f>
      </c>
      <c r="Y337" s="12"/>
      <c r="Z337" s="12">
        <f>IF(INFO!$B$11&lt;&gt;"",IF(INFO!$B$11&lt;&gt;0,IF(Y337&lt;&gt;"",IF(Y337&lt;&gt;0,Y337*100*100/(INFO!$B$11*INFO!$B$11),""),""),""),"")</f>
      </c>
      <c r="AA337" s="360"/>
    </row>
    <row r="338" spans="1:27" ht="12.75">
      <c r="A338" s="162">
        <f>COUNTIF($M$2:M338,"W")+COUNTIF($M$2:M338,"T")+COUNTIF($M$2:M338,"C")+COUNTIF($M$2:M338,"P")</f>
        <v>0</v>
      </c>
      <c r="B338" s="196">
        <f>COUNTIF(M308:M338,"W")+COUNTIF(M308:M338,"T")+COUNTIF(M308:M338,"C")+COUNTIF(M308:M338,"P")</f>
        <v>0</v>
      </c>
      <c r="C338" s="196">
        <f>COUNTIF(M337:M338,"W")+COUNTIF(M337:M338,"T")+COUNTIF(M337:M338,"C")+COUNTIF(M337:M338,"P")</f>
        <v>0</v>
      </c>
      <c r="D338" s="196">
        <f t="shared" si="53"/>
        <v>48</v>
      </c>
      <c r="E338" s="196">
        <v>30</v>
      </c>
      <c r="F338" s="196">
        <v>11</v>
      </c>
      <c r="G338" s="196">
        <f t="shared" si="58"/>
        <v>2010</v>
      </c>
      <c r="H338" s="33">
        <f t="shared" si="55"/>
        <v>40512</v>
      </c>
      <c r="I338" s="34"/>
      <c r="J338" s="320"/>
      <c r="K338" s="8"/>
      <c r="L338" s="155">
        <f t="shared" si="56"/>
      </c>
      <c r="M338" s="354"/>
      <c r="N338" s="354" t="str">
        <f t="shared" si="51"/>
        <v>48</v>
      </c>
      <c r="O338" s="354" t="str">
        <f t="shared" si="52"/>
        <v>11</v>
      </c>
      <c r="P338" s="14">
        <f t="shared" si="57"/>
      </c>
      <c r="Q338" s="202">
        <f t="shared" si="50"/>
      </c>
      <c r="R338" s="10"/>
      <c r="S338" s="11"/>
      <c r="T338" s="11"/>
      <c r="U338" s="11"/>
      <c r="V338" s="11"/>
      <c r="W338" s="9">
        <f t="shared" si="54"/>
      </c>
      <c r="X338" s="11">
        <f>IF(INFO!B$10&lt;&gt;"",IF(MONTH(H338)-MONTH(INFO!B$10)&gt;0,YEAR(H338)-YEAR(INFO!B$10),IF(MONTH(H338)-MONTH(INFO!B$10)=0,IF(DAY(H338)-DAY(INFO!B$10)&lt;0,YEAR(H338)-YEAR(INFO!B$10)-1,YEAR(H338)-YEAR(INFO!B$10)),YEAR(H338)-YEAR(INFO!B$10)-1)),"")</f>
      </c>
      <c r="Y338" s="12"/>
      <c r="Z338" s="12">
        <f>IF(INFO!$B$11&lt;&gt;"",IF(INFO!$B$11&lt;&gt;0,IF(Y338&lt;&gt;"",IF(Y338&lt;&gt;0,Y338*100*100/(INFO!$B$11*INFO!$B$11),""),""),""),"")</f>
      </c>
      <c r="AA338" s="360"/>
    </row>
    <row r="339" spans="1:27" ht="12.75">
      <c r="A339" s="162">
        <f>COUNTIF($M$2:M339,"W")+COUNTIF($M$2:M339,"T")+COUNTIF($M$2:M339,"C")+COUNTIF($M$2:M339,"P")</f>
        <v>0</v>
      </c>
      <c r="B339" s="197">
        <f>COUNTIF(M339:M339,"W")+COUNTIF(M339:M339,"T")+COUNTIF(M339:M339,"C")+COUNTIF(M339:M339,"P")</f>
        <v>0</v>
      </c>
      <c r="C339" s="196">
        <f>COUNTIF(M337:M339,"W")+COUNTIF(M337:M339,"T")+COUNTIF(M337:M339,"C")+COUNTIF(M337:M339,"P")</f>
        <v>0</v>
      </c>
      <c r="D339" s="196">
        <f t="shared" si="53"/>
        <v>48</v>
      </c>
      <c r="E339" s="197">
        <v>1</v>
      </c>
      <c r="F339" s="197">
        <v>12</v>
      </c>
      <c r="G339" s="197">
        <f t="shared" si="58"/>
        <v>2010</v>
      </c>
      <c r="H339" s="35">
        <f t="shared" si="55"/>
        <v>40513</v>
      </c>
      <c r="I339" s="36"/>
      <c r="J339" s="320"/>
      <c r="K339" s="8"/>
      <c r="L339" s="155">
        <f t="shared" si="56"/>
      </c>
      <c r="M339" s="354"/>
      <c r="N339" s="354" t="str">
        <f t="shared" si="51"/>
        <v>48</v>
      </c>
      <c r="O339" s="354" t="str">
        <f t="shared" si="52"/>
        <v>12</v>
      </c>
      <c r="P339" s="14">
        <f t="shared" si="57"/>
      </c>
      <c r="Q339" s="202">
        <f t="shared" si="50"/>
      </c>
      <c r="R339" s="10"/>
      <c r="S339" s="11"/>
      <c r="T339" s="11"/>
      <c r="U339" s="11"/>
      <c r="V339" s="11"/>
      <c r="W339" s="9">
        <f t="shared" si="54"/>
      </c>
      <c r="X339" s="11">
        <f>IF(INFO!B$10&lt;&gt;"",IF(MONTH(H339)-MONTH(INFO!B$10)&gt;0,YEAR(H339)-YEAR(INFO!B$10),IF(MONTH(H339)-MONTH(INFO!B$10)=0,IF(DAY(H339)-DAY(INFO!B$10)&lt;0,YEAR(H339)-YEAR(INFO!B$10)-1,YEAR(H339)-YEAR(INFO!B$10)),YEAR(H339)-YEAR(INFO!B$10)-1)),"")</f>
      </c>
      <c r="Y339" s="12"/>
      <c r="Z339" s="12">
        <f>IF(INFO!$B$11&lt;&gt;"",IF(INFO!$B$11&lt;&gt;0,IF(Y339&lt;&gt;"",IF(Y339&lt;&gt;0,Y339*100*100/(INFO!$B$11*INFO!$B$11),""),""),""),"")</f>
      </c>
      <c r="AA339" s="360"/>
    </row>
    <row r="340" spans="1:27" ht="12.75">
      <c r="A340" s="162">
        <f>COUNTIF($M$2:M340,"W")+COUNTIF($M$2:M340,"T")+COUNTIF($M$2:M340,"C")+COUNTIF($M$2:M340,"P")</f>
        <v>0</v>
      </c>
      <c r="B340" s="197">
        <f>COUNTIF(M339:M340,"W")+COUNTIF(M339:M340,"T")+COUNTIF(M339:M340,"C")+COUNTIF(M339:M340,"P")</f>
        <v>0</v>
      </c>
      <c r="C340" s="196">
        <f>COUNTIF(M337:M340,"W")+COUNTIF(M337:M340,"T")+COUNTIF(M337:M340,"C")+COUNTIF(M337:M340,"P")</f>
        <v>0</v>
      </c>
      <c r="D340" s="196">
        <f t="shared" si="53"/>
        <v>48</v>
      </c>
      <c r="E340" s="197">
        <v>2</v>
      </c>
      <c r="F340" s="197">
        <v>12</v>
      </c>
      <c r="G340" s="197">
        <f t="shared" si="58"/>
        <v>2010</v>
      </c>
      <c r="H340" s="35">
        <f t="shared" si="55"/>
        <v>40514</v>
      </c>
      <c r="I340" s="36"/>
      <c r="J340" s="320"/>
      <c r="K340" s="8"/>
      <c r="L340" s="155">
        <f t="shared" si="56"/>
      </c>
      <c r="M340" s="354"/>
      <c r="N340" s="354" t="str">
        <f t="shared" si="51"/>
        <v>48</v>
      </c>
      <c r="O340" s="354" t="str">
        <f t="shared" si="52"/>
        <v>12</v>
      </c>
      <c r="P340" s="14">
        <f t="shared" si="57"/>
      </c>
      <c r="Q340" s="202">
        <f t="shared" si="50"/>
      </c>
      <c r="R340" s="10"/>
      <c r="S340" s="11"/>
      <c r="T340" s="11"/>
      <c r="U340" s="11"/>
      <c r="V340" s="11"/>
      <c r="W340" s="9">
        <f t="shared" si="54"/>
      </c>
      <c r="X340" s="11">
        <f>IF(INFO!B$10&lt;&gt;"",IF(MONTH(H340)-MONTH(INFO!B$10)&gt;0,YEAR(H340)-YEAR(INFO!B$10),IF(MONTH(H340)-MONTH(INFO!B$10)=0,IF(DAY(H340)-DAY(INFO!B$10)&lt;0,YEAR(H340)-YEAR(INFO!B$10)-1,YEAR(H340)-YEAR(INFO!B$10)),YEAR(H340)-YEAR(INFO!B$10)-1)),"")</f>
      </c>
      <c r="Y340" s="12"/>
      <c r="Z340" s="12">
        <f>IF(INFO!$B$11&lt;&gt;"",IF(INFO!$B$11&lt;&gt;0,IF(Y340&lt;&gt;"",IF(Y340&lt;&gt;0,Y340*100*100/(INFO!$B$11*INFO!$B$11),""),""),""),"")</f>
      </c>
      <c r="AA340" s="360"/>
    </row>
    <row r="341" spans="1:27" ht="12.75">
      <c r="A341" s="162">
        <f>COUNTIF($M$2:M341,"W")+COUNTIF($M$2:M341,"T")+COUNTIF($M$2:M341,"C")+COUNTIF($M$2:M341,"P")</f>
        <v>0</v>
      </c>
      <c r="B341" s="197">
        <f>COUNTIF(M339:M341,"W")+COUNTIF(M339:M341,"T")+COUNTIF(M339:M341,"C")+COUNTIF(M339:M341,"P")</f>
        <v>0</v>
      </c>
      <c r="C341" s="196">
        <f>COUNTIF(M337:M341,"W")+COUNTIF(M337:M341,"T")+COUNTIF(M337:M341,"C")+COUNTIF(M337:M341,"P")</f>
        <v>0</v>
      </c>
      <c r="D341" s="196">
        <f t="shared" si="53"/>
        <v>48</v>
      </c>
      <c r="E341" s="197">
        <v>3</v>
      </c>
      <c r="F341" s="197">
        <v>12</v>
      </c>
      <c r="G341" s="197">
        <f t="shared" si="58"/>
        <v>2010</v>
      </c>
      <c r="H341" s="35">
        <f t="shared" si="55"/>
        <v>40515</v>
      </c>
      <c r="I341" s="36"/>
      <c r="J341" s="320"/>
      <c r="K341" s="8"/>
      <c r="L341" s="155">
        <f t="shared" si="56"/>
      </c>
      <c r="M341" s="354"/>
      <c r="N341" s="354" t="str">
        <f t="shared" si="51"/>
        <v>48</v>
      </c>
      <c r="O341" s="354" t="str">
        <f t="shared" si="52"/>
        <v>12</v>
      </c>
      <c r="P341" s="14">
        <f t="shared" si="57"/>
      </c>
      <c r="Q341" s="202">
        <f t="shared" si="50"/>
      </c>
      <c r="R341" s="10"/>
      <c r="S341" s="11"/>
      <c r="T341" s="11"/>
      <c r="U341" s="11"/>
      <c r="V341" s="11"/>
      <c r="W341" s="9">
        <f t="shared" si="54"/>
      </c>
      <c r="X341" s="11">
        <f>IF(INFO!B$10&lt;&gt;"",IF(MONTH(H341)-MONTH(INFO!B$10)&gt;0,YEAR(H341)-YEAR(INFO!B$10),IF(MONTH(H341)-MONTH(INFO!B$10)=0,IF(DAY(H341)-DAY(INFO!B$10)&lt;0,YEAR(H341)-YEAR(INFO!B$10)-1,YEAR(H341)-YEAR(INFO!B$10)),YEAR(H341)-YEAR(INFO!B$10)-1)),"")</f>
      </c>
      <c r="Y341" s="12"/>
      <c r="Z341" s="12">
        <f>IF(INFO!$B$11&lt;&gt;"",IF(INFO!$B$11&lt;&gt;0,IF(Y341&lt;&gt;"",IF(Y341&lt;&gt;0,Y341*100*100/(INFO!$B$11*INFO!$B$11),""),""),""),"")</f>
      </c>
      <c r="AA341" s="360"/>
    </row>
    <row r="342" spans="1:27" ht="12.75">
      <c r="A342" s="162">
        <f>COUNTIF($M$2:M342,"W")+COUNTIF($M$2:M342,"T")+COUNTIF($M$2:M342,"C")+COUNTIF($M$2:M342,"P")</f>
        <v>0</v>
      </c>
      <c r="B342" s="197">
        <f>COUNTIF(M339:M342,"W")+COUNTIF(M339:M342,"T")+COUNTIF(M339:M342,"C")+COUNTIF(M339:M342,"P")</f>
        <v>0</v>
      </c>
      <c r="C342" s="196">
        <f>COUNTIF(M337:M342,"W")+COUNTIF(M337:M342,"T")+COUNTIF(M337:M342,"C")+COUNTIF(M337:M342,"P")</f>
        <v>0</v>
      </c>
      <c r="D342" s="196">
        <f t="shared" si="53"/>
        <v>48</v>
      </c>
      <c r="E342" s="197">
        <v>4</v>
      </c>
      <c r="F342" s="197">
        <v>12</v>
      </c>
      <c r="G342" s="197">
        <f t="shared" si="58"/>
        <v>2010</v>
      </c>
      <c r="H342" s="35">
        <f t="shared" si="55"/>
        <v>40516</v>
      </c>
      <c r="I342" s="36"/>
      <c r="J342" s="322"/>
      <c r="K342" s="54"/>
      <c r="L342" s="156">
        <f t="shared" si="56"/>
      </c>
      <c r="M342" s="63"/>
      <c r="N342" s="63" t="str">
        <f t="shared" si="51"/>
        <v>48</v>
      </c>
      <c r="O342" s="63" t="str">
        <f t="shared" si="52"/>
        <v>12</v>
      </c>
      <c r="P342" s="64">
        <f t="shared" si="57"/>
      </c>
      <c r="Q342" s="204">
        <f t="shared" si="50"/>
      </c>
      <c r="R342" s="51"/>
      <c r="S342" s="55"/>
      <c r="T342" s="55"/>
      <c r="U342" s="55"/>
      <c r="V342" s="55"/>
      <c r="W342" s="53">
        <f t="shared" si="54"/>
      </c>
      <c r="X342" s="55">
        <f>IF(INFO!B$10&lt;&gt;"",IF(MONTH(H342)-MONTH(INFO!B$10)&gt;0,YEAR(H342)-YEAR(INFO!B$10),IF(MONTH(H342)-MONTH(INFO!B$10)=0,IF(DAY(H342)-DAY(INFO!B$10)&lt;0,YEAR(H342)-YEAR(INFO!B$10)-1,YEAR(H342)-YEAR(INFO!B$10)),YEAR(H342)-YEAR(INFO!B$10)-1)),"")</f>
      </c>
      <c r="Y342" s="56"/>
      <c r="Z342" s="56">
        <f>IF(INFO!$B$11&lt;&gt;"",IF(INFO!$B$11&lt;&gt;0,IF(Y342&lt;&gt;"",IF(Y342&lt;&gt;0,Y342*100*100/(INFO!$B$11*INFO!$B$11),""),""),""),"")</f>
      </c>
      <c r="AA342" s="362"/>
    </row>
    <row r="343" spans="1:27" ht="13.5" thickBot="1">
      <c r="A343" s="162">
        <f>COUNTIF($M$2:M343,"W")+COUNTIF($M$2:M343,"T")+COUNTIF($M$2:M343,"C")+COUNTIF($M$2:M343,"P")</f>
        <v>0</v>
      </c>
      <c r="B343" s="198">
        <f>COUNTIF(M339:M343,"W")+COUNTIF(M339:M343,"T")+COUNTIF(M339:M343,"C")+COUNTIF(M339:M343,"P")</f>
        <v>0</v>
      </c>
      <c r="C343" s="194">
        <f>COUNTIF(M337:M343,"W")+COUNTIF(M337:M343,"T")+COUNTIF(M337:M343,"C")+COUNTIF(M337:M343,"P")</f>
        <v>0</v>
      </c>
      <c r="D343" s="194">
        <f t="shared" si="53"/>
        <v>48</v>
      </c>
      <c r="E343" s="198">
        <v>5</v>
      </c>
      <c r="F343" s="198">
        <v>12</v>
      </c>
      <c r="G343" s="198">
        <f t="shared" si="58"/>
        <v>2010</v>
      </c>
      <c r="H343" s="116">
        <f t="shared" si="55"/>
        <v>40517</v>
      </c>
      <c r="I343" s="117"/>
      <c r="J343" s="323"/>
      <c r="K343" s="68"/>
      <c r="L343" s="157">
        <f t="shared" si="56"/>
      </c>
      <c r="M343" s="65"/>
      <c r="N343" s="65" t="str">
        <f t="shared" si="51"/>
        <v>48</v>
      </c>
      <c r="O343" s="65" t="str">
        <f t="shared" si="52"/>
        <v>12</v>
      </c>
      <c r="P343" s="66">
        <f t="shared" si="57"/>
      </c>
      <c r="Q343" s="205">
        <f t="shared" si="50"/>
      </c>
      <c r="R343" s="69"/>
      <c r="S343" s="70"/>
      <c r="T343" s="70"/>
      <c r="U343" s="70"/>
      <c r="V343" s="70"/>
      <c r="W343" s="67">
        <f t="shared" si="54"/>
      </c>
      <c r="X343" s="70">
        <f>IF(INFO!B$10&lt;&gt;"",IF(MONTH(H343)-MONTH(INFO!B$10)&gt;0,YEAR(H343)-YEAR(INFO!B$10),IF(MONTH(H343)-MONTH(INFO!B$10)=0,IF(DAY(H343)-DAY(INFO!B$10)&lt;0,YEAR(H343)-YEAR(INFO!B$10)-1,YEAR(H343)-YEAR(INFO!B$10)),YEAR(H343)-YEAR(INFO!B$10)-1)),"")</f>
      </c>
      <c r="Y343" s="71"/>
      <c r="Z343" s="71">
        <f>IF(INFO!$B$11&lt;&gt;"",IF(INFO!$B$11&lt;&gt;0,IF(Y343&lt;&gt;"",IF(Y343&lt;&gt;0,Y343*100*100/(INFO!$B$11*INFO!$B$11),""),""),""),"")</f>
      </c>
      <c r="AA343" s="351"/>
    </row>
    <row r="344" spans="1:27" ht="12.75">
      <c r="A344" s="162">
        <f>COUNTIF($M$2:M344,"W")+COUNTIF($M$2:M344,"T")+COUNTIF($M$2:M344,"C")+COUNTIF($M$2:M344,"P")</f>
        <v>0</v>
      </c>
      <c r="B344" s="199">
        <f>COUNTIF(M339:M344,"W")+COUNTIF(M339:M344,"T")+COUNTIF(M339:M344,"C")+COUNTIF(M339:M344,"P")</f>
        <v>0</v>
      </c>
      <c r="C344" s="199">
        <f>COUNTIF(M344:M344,"W")+COUNTIF(M344:M344,"T")+COUNTIF(M344:M344,"C")+COUNTIF(M344:M344,"P")</f>
        <v>0</v>
      </c>
      <c r="D344" s="199">
        <f>D337+1</f>
        <v>49</v>
      </c>
      <c r="E344" s="199">
        <v>6</v>
      </c>
      <c r="F344" s="199">
        <v>12</v>
      </c>
      <c r="G344" s="199">
        <f t="shared" si="58"/>
        <v>2010</v>
      </c>
      <c r="H344" s="118">
        <f t="shared" si="55"/>
        <v>40518</v>
      </c>
      <c r="I344" s="119"/>
      <c r="J344" s="321"/>
      <c r="K344" s="40"/>
      <c r="L344" s="155">
        <f t="shared" si="56"/>
      </c>
      <c r="M344" s="354"/>
      <c r="N344" s="354" t="str">
        <f t="shared" si="51"/>
        <v>49</v>
      </c>
      <c r="O344" s="354" t="str">
        <f t="shared" si="52"/>
        <v>12</v>
      </c>
      <c r="P344" s="14">
        <f t="shared" si="57"/>
      </c>
      <c r="Q344" s="203">
        <f t="shared" si="50"/>
      </c>
      <c r="R344" s="41"/>
      <c r="S344" s="42"/>
      <c r="T344" s="42"/>
      <c r="U344" s="42"/>
      <c r="V344" s="42"/>
      <c r="W344" s="50">
        <f t="shared" si="54"/>
      </c>
      <c r="X344" s="42">
        <f>IF(INFO!B$10&lt;&gt;"",IF(MONTH(H344)-MONTH(INFO!B$10)&gt;0,YEAR(H344)-YEAR(INFO!B$10),IF(MONTH(H344)-MONTH(INFO!B$10)=0,IF(DAY(H344)-DAY(INFO!B$10)&lt;0,YEAR(H344)-YEAR(INFO!B$10)-1,YEAR(H344)-YEAR(INFO!B$10)),YEAR(H344)-YEAR(INFO!B$10)-1)),"")</f>
      </c>
      <c r="Y344" s="43"/>
      <c r="Z344" s="43">
        <f>IF(INFO!$B$11&lt;&gt;"",IF(INFO!$B$11&lt;&gt;0,IF(Y344&lt;&gt;"",IF(Y344&lt;&gt;0,Y344*100*100/(INFO!$B$11*INFO!$B$11),""),""),""),"")</f>
      </c>
      <c r="AA344" s="361"/>
    </row>
    <row r="345" spans="1:27" ht="12.75">
      <c r="A345" s="162">
        <f>COUNTIF($M$2:M345,"W")+COUNTIF($M$2:M345,"T")+COUNTIF($M$2:M345,"C")+COUNTIF($M$2:M345,"P")</f>
        <v>0</v>
      </c>
      <c r="B345" s="197">
        <f>COUNTIF(M339:M345,"W")+COUNTIF(M339:M345,"T")+COUNTIF(M339:M345,"C")+COUNTIF(M339:M345,"P")</f>
        <v>0</v>
      </c>
      <c r="C345" s="197">
        <f>COUNTIF(M344:M345,"W")+COUNTIF(M344:M345,"T")+COUNTIF(M344:M345,"C")+COUNTIF(M344:M345,"P")</f>
        <v>0</v>
      </c>
      <c r="D345" s="197">
        <f t="shared" si="53"/>
        <v>49</v>
      </c>
      <c r="E345" s="197">
        <v>7</v>
      </c>
      <c r="F345" s="197">
        <v>12</v>
      </c>
      <c r="G345" s="197">
        <f t="shared" si="58"/>
        <v>2010</v>
      </c>
      <c r="H345" s="35">
        <f t="shared" si="55"/>
        <v>40519</v>
      </c>
      <c r="I345" s="36"/>
      <c r="J345" s="320"/>
      <c r="K345" s="8"/>
      <c r="L345" s="155">
        <f t="shared" si="56"/>
      </c>
      <c r="M345" s="354"/>
      <c r="N345" s="354" t="str">
        <f t="shared" si="51"/>
        <v>49</v>
      </c>
      <c r="O345" s="354" t="str">
        <f t="shared" si="52"/>
        <v>12</v>
      </c>
      <c r="P345" s="14">
        <f t="shared" si="57"/>
      </c>
      <c r="Q345" s="202">
        <f t="shared" si="50"/>
      </c>
      <c r="R345" s="10"/>
      <c r="S345" s="11"/>
      <c r="T345" s="11"/>
      <c r="U345" s="11"/>
      <c r="V345" s="11"/>
      <c r="W345" s="9">
        <f t="shared" si="54"/>
      </c>
      <c r="X345" s="11">
        <f>IF(INFO!B$10&lt;&gt;"",IF(MONTH(H345)-MONTH(INFO!B$10)&gt;0,YEAR(H345)-YEAR(INFO!B$10),IF(MONTH(H345)-MONTH(INFO!B$10)=0,IF(DAY(H345)-DAY(INFO!B$10)&lt;0,YEAR(H345)-YEAR(INFO!B$10)-1,YEAR(H345)-YEAR(INFO!B$10)),YEAR(H345)-YEAR(INFO!B$10)-1)),"")</f>
      </c>
      <c r="Y345" s="12"/>
      <c r="Z345" s="12">
        <f>IF(INFO!$B$11&lt;&gt;"",IF(INFO!$B$11&lt;&gt;0,IF(Y345&lt;&gt;"",IF(Y345&lt;&gt;0,Y345*100*100/(INFO!$B$11*INFO!$B$11),""),""),""),"")</f>
      </c>
      <c r="AA345" s="360"/>
    </row>
    <row r="346" spans="1:27" ht="12.75">
      <c r="A346" s="162">
        <f>COUNTIF($M$2:M346,"W")+COUNTIF($M$2:M346,"T")+COUNTIF($M$2:M346,"C")+COUNTIF($M$2:M346,"P")</f>
        <v>0</v>
      </c>
      <c r="B346" s="197">
        <f>COUNTIF(M339:M346,"W")+COUNTIF(M339:M346,"T")+COUNTIF(M339:M346,"C")+COUNTIF(M339:M346,"P")</f>
        <v>0</v>
      </c>
      <c r="C346" s="197">
        <f>COUNTIF(M344:M346,"W")+COUNTIF(M344:M346,"T")+COUNTIF(M344:M346,"C")+COUNTIF(M344:M346,"P")</f>
        <v>0</v>
      </c>
      <c r="D346" s="197">
        <f t="shared" si="53"/>
        <v>49</v>
      </c>
      <c r="E346" s="197">
        <v>8</v>
      </c>
      <c r="F346" s="197">
        <v>12</v>
      </c>
      <c r="G346" s="197">
        <f t="shared" si="58"/>
        <v>2010</v>
      </c>
      <c r="H346" s="35">
        <f t="shared" si="55"/>
        <v>40520</v>
      </c>
      <c r="I346" s="36"/>
      <c r="J346" s="320"/>
      <c r="K346" s="8"/>
      <c r="L346" s="155">
        <f t="shared" si="56"/>
      </c>
      <c r="M346" s="354"/>
      <c r="N346" s="354" t="str">
        <f t="shared" si="51"/>
        <v>49</v>
      </c>
      <c r="O346" s="354" t="str">
        <f t="shared" si="52"/>
        <v>12</v>
      </c>
      <c r="P346" s="14">
        <f t="shared" si="57"/>
      </c>
      <c r="Q346" s="202">
        <f t="shared" si="50"/>
      </c>
      <c r="R346" s="10"/>
      <c r="S346" s="11"/>
      <c r="T346" s="11"/>
      <c r="U346" s="11"/>
      <c r="V346" s="11"/>
      <c r="W346" s="9">
        <f t="shared" si="54"/>
      </c>
      <c r="X346" s="11">
        <f>IF(INFO!B$10&lt;&gt;"",IF(MONTH(H346)-MONTH(INFO!B$10)&gt;0,YEAR(H346)-YEAR(INFO!B$10),IF(MONTH(H346)-MONTH(INFO!B$10)=0,IF(DAY(H346)-DAY(INFO!B$10)&lt;0,YEAR(H346)-YEAR(INFO!B$10)-1,YEAR(H346)-YEAR(INFO!B$10)),YEAR(H346)-YEAR(INFO!B$10)-1)),"")</f>
      </c>
      <c r="Y346" s="12"/>
      <c r="Z346" s="12">
        <f>IF(INFO!$B$11&lt;&gt;"",IF(INFO!$B$11&lt;&gt;0,IF(Y346&lt;&gt;"",IF(Y346&lt;&gt;0,Y346*100*100/(INFO!$B$11*INFO!$B$11),""),""),""),"")</f>
      </c>
      <c r="AA346" s="360"/>
    </row>
    <row r="347" spans="1:27" ht="12.75">
      <c r="A347" s="162">
        <f>COUNTIF($M$2:M347,"W")+COUNTIF($M$2:M347,"T")+COUNTIF($M$2:M347,"C")+COUNTIF($M$2:M347,"P")</f>
        <v>0</v>
      </c>
      <c r="B347" s="197">
        <f>COUNTIF(M339:M347,"W")+COUNTIF(M339:M347,"T")+COUNTIF(M339:M347,"C")+COUNTIF(M339:M347,"P")</f>
        <v>0</v>
      </c>
      <c r="C347" s="197">
        <f>COUNTIF(M344:M347,"W")+COUNTIF(M344:M347,"T")+COUNTIF(M344:M347,"C")+COUNTIF(M344:M347,"P")</f>
        <v>0</v>
      </c>
      <c r="D347" s="197">
        <f t="shared" si="53"/>
        <v>49</v>
      </c>
      <c r="E347" s="197">
        <v>9</v>
      </c>
      <c r="F347" s="197">
        <v>12</v>
      </c>
      <c r="G347" s="197">
        <f t="shared" si="58"/>
        <v>2010</v>
      </c>
      <c r="H347" s="35">
        <f t="shared" si="55"/>
        <v>40521</v>
      </c>
      <c r="I347" s="36"/>
      <c r="J347" s="320"/>
      <c r="K347" s="8"/>
      <c r="L347" s="155">
        <f t="shared" si="56"/>
      </c>
      <c r="M347" s="354"/>
      <c r="N347" s="354" t="str">
        <f t="shared" si="51"/>
        <v>49</v>
      </c>
      <c r="O347" s="354" t="str">
        <f t="shared" si="52"/>
        <v>12</v>
      </c>
      <c r="P347" s="14">
        <f t="shared" si="57"/>
      </c>
      <c r="Q347" s="202">
        <f t="shared" si="50"/>
      </c>
      <c r="R347" s="10"/>
      <c r="S347" s="11"/>
      <c r="T347" s="11"/>
      <c r="U347" s="11"/>
      <c r="V347" s="11"/>
      <c r="W347" s="9">
        <f t="shared" si="54"/>
      </c>
      <c r="X347" s="11">
        <f>IF(INFO!B$10&lt;&gt;"",IF(MONTH(H347)-MONTH(INFO!B$10)&gt;0,YEAR(H347)-YEAR(INFO!B$10),IF(MONTH(H347)-MONTH(INFO!B$10)=0,IF(DAY(H347)-DAY(INFO!B$10)&lt;0,YEAR(H347)-YEAR(INFO!B$10)-1,YEAR(H347)-YEAR(INFO!B$10)),YEAR(H347)-YEAR(INFO!B$10)-1)),"")</f>
      </c>
      <c r="Y347" s="12"/>
      <c r="Z347" s="12">
        <f>IF(INFO!$B$11&lt;&gt;"",IF(INFO!$B$11&lt;&gt;0,IF(Y347&lt;&gt;"",IF(Y347&lt;&gt;0,Y347*100*100/(INFO!$B$11*INFO!$B$11),""),""),""),"")</f>
      </c>
      <c r="AA347" s="360"/>
    </row>
    <row r="348" spans="1:27" ht="12.75">
      <c r="A348" s="162">
        <f>COUNTIF($M$2:M348,"W")+COUNTIF($M$2:M348,"T")+COUNTIF($M$2:M348,"C")+COUNTIF($M$2:M348,"P")</f>
        <v>0</v>
      </c>
      <c r="B348" s="197">
        <f>COUNTIF(M339:M348,"W")+COUNTIF(M339:M348,"T")+COUNTIF(M339:M348,"C")+COUNTIF(M339:M348,"P")</f>
        <v>0</v>
      </c>
      <c r="C348" s="197">
        <f>COUNTIF(M344:M348,"W")+COUNTIF(M344:M348,"T")+COUNTIF(M344:M348,"C")+COUNTIF(M344:M348,"P")</f>
        <v>0</v>
      </c>
      <c r="D348" s="197">
        <f t="shared" si="53"/>
        <v>49</v>
      </c>
      <c r="E348" s="197">
        <v>10</v>
      </c>
      <c r="F348" s="197">
        <v>12</v>
      </c>
      <c r="G348" s="197">
        <f t="shared" si="58"/>
        <v>2010</v>
      </c>
      <c r="H348" s="35">
        <f t="shared" si="55"/>
        <v>40522</v>
      </c>
      <c r="I348" s="36"/>
      <c r="J348" s="320"/>
      <c r="K348" s="8"/>
      <c r="L348" s="155">
        <f t="shared" si="56"/>
      </c>
      <c r="M348" s="354"/>
      <c r="N348" s="354" t="str">
        <f t="shared" si="51"/>
        <v>49</v>
      </c>
      <c r="O348" s="354" t="str">
        <f t="shared" si="52"/>
        <v>12</v>
      </c>
      <c r="P348" s="14">
        <f t="shared" si="57"/>
      </c>
      <c r="Q348" s="202">
        <f t="shared" si="50"/>
      </c>
      <c r="R348" s="10"/>
      <c r="S348" s="11"/>
      <c r="T348" s="11"/>
      <c r="U348" s="11"/>
      <c r="V348" s="11"/>
      <c r="W348" s="9">
        <f t="shared" si="54"/>
      </c>
      <c r="X348" s="11">
        <f>IF(INFO!B$10&lt;&gt;"",IF(MONTH(H348)-MONTH(INFO!B$10)&gt;0,YEAR(H348)-YEAR(INFO!B$10),IF(MONTH(H348)-MONTH(INFO!B$10)=0,IF(DAY(H348)-DAY(INFO!B$10)&lt;0,YEAR(H348)-YEAR(INFO!B$10)-1,YEAR(H348)-YEAR(INFO!B$10)),YEAR(H348)-YEAR(INFO!B$10)-1)),"")</f>
      </c>
      <c r="Y348" s="12"/>
      <c r="Z348" s="12">
        <f>IF(INFO!$B$11&lt;&gt;"",IF(INFO!$B$11&lt;&gt;0,IF(Y348&lt;&gt;"",IF(Y348&lt;&gt;0,Y348*100*100/(INFO!$B$11*INFO!$B$11),""),""),""),"")</f>
      </c>
      <c r="AA348" s="360"/>
    </row>
    <row r="349" spans="1:27" ht="12.75">
      <c r="A349" s="162">
        <f>COUNTIF($M$2:M349,"W")+COUNTIF($M$2:M349,"T")+COUNTIF($M$2:M349,"C")+COUNTIF($M$2:M349,"P")</f>
        <v>0</v>
      </c>
      <c r="B349" s="197">
        <f>COUNTIF(M339:M349,"W")+COUNTIF(M339:M349,"T")+COUNTIF(M339:M349,"C")+COUNTIF(M339:M349,"P")</f>
        <v>0</v>
      </c>
      <c r="C349" s="197">
        <f>COUNTIF(M344:M349,"W")+COUNTIF(M344:M349,"T")+COUNTIF(M344:M349,"C")+COUNTIF(M344:M349,"P")</f>
        <v>0</v>
      </c>
      <c r="D349" s="197">
        <f t="shared" si="53"/>
        <v>49</v>
      </c>
      <c r="E349" s="197">
        <v>11</v>
      </c>
      <c r="F349" s="197">
        <v>12</v>
      </c>
      <c r="G349" s="197">
        <f t="shared" si="58"/>
        <v>2010</v>
      </c>
      <c r="H349" s="35">
        <f t="shared" si="55"/>
        <v>40523</v>
      </c>
      <c r="I349" s="36"/>
      <c r="J349" s="322"/>
      <c r="K349" s="54"/>
      <c r="L349" s="156">
        <f t="shared" si="56"/>
      </c>
      <c r="M349" s="63"/>
      <c r="N349" s="63" t="str">
        <f t="shared" si="51"/>
        <v>49</v>
      </c>
      <c r="O349" s="63" t="str">
        <f t="shared" si="52"/>
        <v>12</v>
      </c>
      <c r="P349" s="64">
        <f t="shared" si="57"/>
      </c>
      <c r="Q349" s="204">
        <f t="shared" si="50"/>
      </c>
      <c r="R349" s="51"/>
      <c r="S349" s="55"/>
      <c r="T349" s="55"/>
      <c r="U349" s="55"/>
      <c r="V349" s="55"/>
      <c r="W349" s="53">
        <f t="shared" si="54"/>
      </c>
      <c r="X349" s="55">
        <f>IF(INFO!B$10&lt;&gt;"",IF(MONTH(H349)-MONTH(INFO!B$10)&gt;0,YEAR(H349)-YEAR(INFO!B$10),IF(MONTH(H349)-MONTH(INFO!B$10)=0,IF(DAY(H349)-DAY(INFO!B$10)&lt;0,YEAR(H349)-YEAR(INFO!B$10)-1,YEAR(H349)-YEAR(INFO!B$10)),YEAR(H349)-YEAR(INFO!B$10)-1)),"")</f>
      </c>
      <c r="Y349" s="56"/>
      <c r="Z349" s="56">
        <f>IF(INFO!$B$11&lt;&gt;"",IF(INFO!$B$11&lt;&gt;0,IF(Y349&lt;&gt;"",IF(Y349&lt;&gt;0,Y349*100*100/(INFO!$B$11*INFO!$B$11),""),""),""),"")</f>
      </c>
      <c r="AA349" s="362"/>
    </row>
    <row r="350" spans="1:27" ht="13.5" thickBot="1">
      <c r="A350" s="162">
        <f>COUNTIF($M$2:M350,"W")+COUNTIF($M$2:M350,"T")+COUNTIF($M$2:M350,"C")+COUNTIF($M$2:M350,"P")</f>
        <v>0</v>
      </c>
      <c r="B350" s="198">
        <f>COUNTIF(M339:M350,"W")+COUNTIF(M339:M350,"T")+COUNTIF(M339:M350,"C")+COUNTIF(M339:M350,"P")</f>
        <v>0</v>
      </c>
      <c r="C350" s="198">
        <f>COUNTIF(M344:M350,"W")+COUNTIF(M344:M350,"T")+COUNTIF(M344:M350,"C")+COUNTIF(M344:M350,"P")</f>
        <v>0</v>
      </c>
      <c r="D350" s="198">
        <f t="shared" si="53"/>
        <v>49</v>
      </c>
      <c r="E350" s="198">
        <v>12</v>
      </c>
      <c r="F350" s="198">
        <v>12</v>
      </c>
      <c r="G350" s="198">
        <f t="shared" si="58"/>
        <v>2010</v>
      </c>
      <c r="H350" s="116">
        <f t="shared" si="55"/>
        <v>40524</v>
      </c>
      <c r="I350" s="117"/>
      <c r="J350" s="323"/>
      <c r="K350" s="68"/>
      <c r="L350" s="157">
        <f t="shared" si="56"/>
      </c>
      <c r="M350" s="65"/>
      <c r="N350" s="65" t="str">
        <f t="shared" si="51"/>
        <v>49</v>
      </c>
      <c r="O350" s="65" t="str">
        <f t="shared" si="52"/>
        <v>12</v>
      </c>
      <c r="P350" s="66">
        <f t="shared" si="57"/>
      </c>
      <c r="Q350" s="205">
        <f t="shared" si="50"/>
      </c>
      <c r="R350" s="69"/>
      <c r="S350" s="70"/>
      <c r="T350" s="70"/>
      <c r="U350" s="70"/>
      <c r="V350" s="70"/>
      <c r="W350" s="67">
        <f t="shared" si="54"/>
      </c>
      <c r="X350" s="70">
        <f>IF(INFO!B$10&lt;&gt;"",IF(MONTH(H350)-MONTH(INFO!B$10)&gt;0,YEAR(H350)-YEAR(INFO!B$10),IF(MONTH(H350)-MONTH(INFO!B$10)=0,IF(DAY(H350)-DAY(INFO!B$10)&lt;0,YEAR(H350)-YEAR(INFO!B$10)-1,YEAR(H350)-YEAR(INFO!B$10)),YEAR(H350)-YEAR(INFO!B$10)-1)),"")</f>
      </c>
      <c r="Y350" s="71"/>
      <c r="Z350" s="71">
        <f>IF(INFO!$B$11&lt;&gt;"",IF(INFO!$B$11&lt;&gt;0,IF(Y350&lt;&gt;"",IF(Y350&lt;&gt;0,Y350*100*100/(INFO!$B$11*INFO!$B$11),""),""),""),"")</f>
      </c>
      <c r="AA350" s="363"/>
    </row>
    <row r="351" spans="1:27" ht="12.75">
      <c r="A351" s="162">
        <f>COUNTIF($M$2:M351,"W")+COUNTIF($M$2:M351,"T")+COUNTIF($M$2:M351,"C")+COUNTIF($M$2:M351,"P")</f>
        <v>0</v>
      </c>
      <c r="B351" s="199">
        <f>COUNTIF(M339:M351,"W")+COUNTIF(M339:M351,"T")+COUNTIF(M339:M351,"C")+COUNTIF(M339:M351,"P")</f>
        <v>0</v>
      </c>
      <c r="C351" s="199">
        <f>COUNTIF(M351:M351,"W")+COUNTIF(M351:M351,"T")+COUNTIF(M351:M351,"C")+COUNTIF(M351:M351,"P")</f>
        <v>0</v>
      </c>
      <c r="D351" s="199">
        <f>D344+1</f>
        <v>50</v>
      </c>
      <c r="E351" s="199">
        <v>13</v>
      </c>
      <c r="F351" s="199">
        <v>12</v>
      </c>
      <c r="G351" s="199">
        <f t="shared" si="58"/>
        <v>2010</v>
      </c>
      <c r="H351" s="118">
        <f t="shared" si="55"/>
        <v>40525</v>
      </c>
      <c r="I351" s="119"/>
      <c r="J351" s="321"/>
      <c r="K351" s="40"/>
      <c r="L351" s="155">
        <f t="shared" si="56"/>
      </c>
      <c r="M351" s="355"/>
      <c r="N351" s="355" t="str">
        <f t="shared" si="51"/>
        <v>50</v>
      </c>
      <c r="O351" s="355" t="str">
        <f t="shared" si="52"/>
        <v>12</v>
      </c>
      <c r="P351" s="14">
        <f t="shared" si="57"/>
      </c>
      <c r="Q351" s="203">
        <f t="shared" si="50"/>
      </c>
      <c r="R351" s="41"/>
      <c r="S351" s="42"/>
      <c r="T351" s="42"/>
      <c r="U351" s="42"/>
      <c r="V351" s="42"/>
      <c r="W351" s="50">
        <f t="shared" si="54"/>
      </c>
      <c r="X351" s="42">
        <f>IF(INFO!B$10&lt;&gt;"",IF(MONTH(H351)-MONTH(INFO!B$10)&gt;0,YEAR(H351)-YEAR(INFO!B$10),IF(MONTH(H351)-MONTH(INFO!B$10)=0,IF(DAY(H351)-DAY(INFO!B$10)&lt;0,YEAR(H351)-YEAR(INFO!B$10)-1,YEAR(H351)-YEAR(INFO!B$10)),YEAR(H351)-YEAR(INFO!B$10)-1)),"")</f>
      </c>
      <c r="Y351" s="43"/>
      <c r="Z351" s="43">
        <f>IF(INFO!$B$11&lt;&gt;"",IF(INFO!$B$11&lt;&gt;0,IF(Y351&lt;&gt;"",IF(Y351&lt;&gt;0,Y351*100*100/(INFO!$B$11*INFO!$B$11),""),""),""),"")</f>
      </c>
      <c r="AA351" s="361"/>
    </row>
    <row r="352" spans="1:27" ht="12.75">
      <c r="A352" s="162">
        <f>COUNTIF($M$2:M352,"W")+COUNTIF($M$2:M352,"T")+COUNTIF($M$2:M352,"C")+COUNTIF($M$2:M352,"P")</f>
        <v>0</v>
      </c>
      <c r="B352" s="197">
        <f>COUNTIF(M339:M352,"W")+COUNTIF(M339:M352,"T")+COUNTIF(M339:M352,"C")+COUNTIF(M339:M352,"P")</f>
        <v>0</v>
      </c>
      <c r="C352" s="197">
        <f>COUNTIF(M351:M352,"W")+COUNTIF(M351:M352,"T")+COUNTIF(M351:M352,"C")+COUNTIF(M351:M352,"P")</f>
        <v>0</v>
      </c>
      <c r="D352" s="197">
        <f t="shared" si="53"/>
        <v>50</v>
      </c>
      <c r="E352" s="197">
        <v>14</v>
      </c>
      <c r="F352" s="197">
        <v>12</v>
      </c>
      <c r="G352" s="197">
        <f t="shared" si="58"/>
        <v>2010</v>
      </c>
      <c r="H352" s="35">
        <f t="shared" si="55"/>
        <v>40526</v>
      </c>
      <c r="I352" s="36"/>
      <c r="J352" s="320"/>
      <c r="K352" s="8"/>
      <c r="L352" s="155">
        <f t="shared" si="56"/>
      </c>
      <c r="M352" s="354"/>
      <c r="N352" s="354" t="str">
        <f t="shared" si="51"/>
        <v>50</v>
      </c>
      <c r="O352" s="354" t="str">
        <f t="shared" si="52"/>
        <v>12</v>
      </c>
      <c r="P352" s="14">
        <f t="shared" si="57"/>
      </c>
      <c r="Q352" s="202">
        <f t="shared" si="50"/>
      </c>
      <c r="R352" s="10"/>
      <c r="S352" s="11"/>
      <c r="T352" s="11"/>
      <c r="U352" s="11"/>
      <c r="V352" s="11"/>
      <c r="W352" s="9">
        <f t="shared" si="54"/>
      </c>
      <c r="X352" s="11">
        <f>IF(INFO!B$10&lt;&gt;"",IF(MONTH(H352)-MONTH(INFO!B$10)&gt;0,YEAR(H352)-YEAR(INFO!B$10),IF(MONTH(H352)-MONTH(INFO!B$10)=0,IF(DAY(H352)-DAY(INFO!B$10)&lt;0,YEAR(H352)-YEAR(INFO!B$10)-1,YEAR(H352)-YEAR(INFO!B$10)),YEAR(H352)-YEAR(INFO!B$10)-1)),"")</f>
      </c>
      <c r="Y352" s="12"/>
      <c r="Z352" s="12">
        <f>IF(INFO!$B$11&lt;&gt;"",IF(INFO!$B$11&lt;&gt;0,IF(Y352&lt;&gt;"",IF(Y352&lt;&gt;0,Y352*100*100/(INFO!$B$11*INFO!$B$11),""),""),""),"")</f>
      </c>
      <c r="AA352" s="360"/>
    </row>
    <row r="353" spans="1:27" ht="12.75">
      <c r="A353" s="162">
        <f>COUNTIF($M$2:M353,"W")+COUNTIF($M$2:M353,"T")+COUNTIF($M$2:M353,"C")+COUNTIF($M$2:M353,"P")</f>
        <v>0</v>
      </c>
      <c r="B353" s="197">
        <f>COUNTIF(M339:M353,"W")+COUNTIF(M339:M353,"T")+COUNTIF(M339:M353,"C")+COUNTIF(M339:M353,"P")</f>
        <v>0</v>
      </c>
      <c r="C353" s="197">
        <f>COUNTIF(M351:M353,"W")+COUNTIF(M351:M353,"T")+COUNTIF(M351:M353,"C")+COUNTIF(M351:M353,"P")</f>
        <v>0</v>
      </c>
      <c r="D353" s="197">
        <f t="shared" si="53"/>
        <v>50</v>
      </c>
      <c r="E353" s="197">
        <v>15</v>
      </c>
      <c r="F353" s="197">
        <v>12</v>
      </c>
      <c r="G353" s="197">
        <f t="shared" si="58"/>
        <v>2010</v>
      </c>
      <c r="H353" s="35">
        <f t="shared" si="55"/>
        <v>40527</v>
      </c>
      <c r="I353" s="36"/>
      <c r="J353" s="320"/>
      <c r="K353" s="8"/>
      <c r="L353" s="155">
        <f t="shared" si="56"/>
      </c>
      <c r="M353" s="354"/>
      <c r="N353" s="354" t="str">
        <f t="shared" si="51"/>
        <v>50</v>
      </c>
      <c r="O353" s="354" t="str">
        <f t="shared" si="52"/>
        <v>12</v>
      </c>
      <c r="P353" s="14">
        <f t="shared" si="57"/>
      </c>
      <c r="Q353" s="202">
        <f t="shared" si="50"/>
      </c>
      <c r="R353" s="10"/>
      <c r="S353" s="11"/>
      <c r="T353" s="11"/>
      <c r="U353" s="11"/>
      <c r="V353" s="11"/>
      <c r="W353" s="9">
        <f t="shared" si="54"/>
      </c>
      <c r="X353" s="11">
        <f>IF(INFO!B$10&lt;&gt;"",IF(MONTH(H353)-MONTH(INFO!B$10)&gt;0,YEAR(H353)-YEAR(INFO!B$10),IF(MONTH(H353)-MONTH(INFO!B$10)=0,IF(DAY(H353)-DAY(INFO!B$10)&lt;0,YEAR(H353)-YEAR(INFO!B$10)-1,YEAR(H353)-YEAR(INFO!B$10)),YEAR(H353)-YEAR(INFO!B$10)-1)),"")</f>
      </c>
      <c r="Y353" s="12"/>
      <c r="Z353" s="12">
        <f>IF(INFO!$B$11&lt;&gt;"",IF(INFO!$B$11&lt;&gt;0,IF(Y353&lt;&gt;"",IF(Y353&lt;&gt;0,Y353*100*100/(INFO!$B$11*INFO!$B$11),""),""),""),"")</f>
      </c>
      <c r="AA353" s="360"/>
    </row>
    <row r="354" spans="1:27" ht="12.75">
      <c r="A354" s="162">
        <f>COUNTIF($M$2:M354,"W")+COUNTIF($M$2:M354,"T")+COUNTIF($M$2:M354,"C")+COUNTIF($M$2:M354,"P")</f>
        <v>0</v>
      </c>
      <c r="B354" s="197">
        <f>COUNTIF(M339:M354,"W")+COUNTIF(M339:M354,"T")+COUNTIF(M339:M354,"C")+COUNTIF(M339:M354,"P")</f>
        <v>0</v>
      </c>
      <c r="C354" s="197">
        <f>COUNTIF(M351:M354,"W")+COUNTIF(M351:M354,"T")+COUNTIF(M351:M354,"C")+COUNTIF(M351:M354,"P")</f>
        <v>0</v>
      </c>
      <c r="D354" s="197">
        <f t="shared" si="53"/>
        <v>50</v>
      </c>
      <c r="E354" s="197">
        <v>16</v>
      </c>
      <c r="F354" s="197">
        <v>12</v>
      </c>
      <c r="G354" s="197">
        <f t="shared" si="58"/>
        <v>2010</v>
      </c>
      <c r="H354" s="35">
        <f t="shared" si="55"/>
        <v>40528</v>
      </c>
      <c r="I354" s="36"/>
      <c r="J354" s="320"/>
      <c r="K354" s="8"/>
      <c r="L354" s="155">
        <f t="shared" si="56"/>
      </c>
      <c r="M354" s="354"/>
      <c r="N354" s="354" t="str">
        <f t="shared" si="51"/>
        <v>50</v>
      </c>
      <c r="O354" s="354" t="str">
        <f t="shared" si="52"/>
        <v>12</v>
      </c>
      <c r="P354" s="14">
        <f t="shared" si="57"/>
      </c>
      <c r="Q354" s="202">
        <f t="shared" si="50"/>
      </c>
      <c r="R354" s="10"/>
      <c r="S354" s="11"/>
      <c r="T354" s="11"/>
      <c r="U354" s="11"/>
      <c r="V354" s="11"/>
      <c r="W354" s="9">
        <f t="shared" si="54"/>
      </c>
      <c r="X354" s="11">
        <f>IF(INFO!B$10&lt;&gt;"",IF(MONTH(H354)-MONTH(INFO!B$10)&gt;0,YEAR(H354)-YEAR(INFO!B$10),IF(MONTH(H354)-MONTH(INFO!B$10)=0,IF(DAY(H354)-DAY(INFO!B$10)&lt;0,YEAR(H354)-YEAR(INFO!B$10)-1,YEAR(H354)-YEAR(INFO!B$10)),YEAR(H354)-YEAR(INFO!B$10)-1)),"")</f>
      </c>
      <c r="Y354" s="12"/>
      <c r="Z354" s="12">
        <f>IF(INFO!$B$11&lt;&gt;"",IF(INFO!$B$11&lt;&gt;0,IF(Y354&lt;&gt;"",IF(Y354&lt;&gt;0,Y354*100*100/(INFO!$B$11*INFO!$B$11),""),""),""),"")</f>
      </c>
      <c r="AA354" s="360"/>
    </row>
    <row r="355" spans="1:27" ht="12.75">
      <c r="A355" s="162">
        <f>COUNTIF($M$2:M355,"W")+COUNTIF($M$2:M355,"T")+COUNTIF($M$2:M355,"C")+COUNTIF($M$2:M355,"P")</f>
        <v>0</v>
      </c>
      <c r="B355" s="197">
        <f>COUNTIF(M339:M355,"W")+COUNTIF(M339:M355,"T")+COUNTIF(M339:M355,"C")+COUNTIF(M339:M355,"P")</f>
        <v>0</v>
      </c>
      <c r="C355" s="197">
        <f>COUNTIF(M351:M355,"W")+COUNTIF(M351:M355,"T")+COUNTIF(M351:M355,"C")+COUNTIF(M351:M355,"P")</f>
        <v>0</v>
      </c>
      <c r="D355" s="197">
        <f t="shared" si="53"/>
        <v>50</v>
      </c>
      <c r="E355" s="197">
        <v>17</v>
      </c>
      <c r="F355" s="197">
        <v>12</v>
      </c>
      <c r="G355" s="197">
        <f t="shared" si="58"/>
        <v>2010</v>
      </c>
      <c r="H355" s="35">
        <f t="shared" si="55"/>
        <v>40529</v>
      </c>
      <c r="I355" s="36"/>
      <c r="J355" s="320"/>
      <c r="K355" s="8"/>
      <c r="L355" s="155">
        <f t="shared" si="56"/>
      </c>
      <c r="M355" s="354"/>
      <c r="N355" s="354" t="str">
        <f t="shared" si="51"/>
        <v>50</v>
      </c>
      <c r="O355" s="354" t="str">
        <f t="shared" si="52"/>
        <v>12</v>
      </c>
      <c r="P355" s="14">
        <f t="shared" si="57"/>
      </c>
      <c r="Q355" s="202">
        <f t="shared" si="50"/>
      </c>
      <c r="R355" s="10"/>
      <c r="S355" s="11"/>
      <c r="T355" s="11"/>
      <c r="U355" s="11"/>
      <c r="V355" s="11"/>
      <c r="W355" s="9">
        <f t="shared" si="54"/>
      </c>
      <c r="X355" s="11">
        <f>IF(INFO!B$10&lt;&gt;"",IF(MONTH(H355)-MONTH(INFO!B$10)&gt;0,YEAR(H355)-YEAR(INFO!B$10),IF(MONTH(H355)-MONTH(INFO!B$10)=0,IF(DAY(H355)-DAY(INFO!B$10)&lt;0,YEAR(H355)-YEAR(INFO!B$10)-1,YEAR(H355)-YEAR(INFO!B$10)),YEAR(H355)-YEAR(INFO!B$10)-1)),"")</f>
      </c>
      <c r="Y355" s="12"/>
      <c r="Z355" s="12">
        <f>IF(INFO!$B$11&lt;&gt;"",IF(INFO!$B$11&lt;&gt;0,IF(Y355&lt;&gt;"",IF(Y355&lt;&gt;0,Y355*100*100/(INFO!$B$11*INFO!$B$11),""),""),""),"")</f>
      </c>
      <c r="AA355" s="360"/>
    </row>
    <row r="356" spans="1:27" ht="12.75">
      <c r="A356" s="162">
        <f>COUNTIF($M$2:M356,"W")+COUNTIF($M$2:M356,"T")+COUNTIF($M$2:M356,"C")+COUNTIF($M$2:M356,"P")</f>
        <v>0</v>
      </c>
      <c r="B356" s="197">
        <f>COUNTIF(M339:M356,"W")+COUNTIF(M339:M356,"T")+COUNTIF(M339:M356,"C")+COUNTIF(M339:M356,"P")</f>
        <v>0</v>
      </c>
      <c r="C356" s="197">
        <f>COUNTIF(M351:M356,"W")+COUNTIF(M351:M356,"T")+COUNTIF(M351:M356,"C")+COUNTIF(M351:M356,"P")</f>
        <v>0</v>
      </c>
      <c r="D356" s="197">
        <f t="shared" si="53"/>
        <v>50</v>
      </c>
      <c r="E356" s="197">
        <v>18</v>
      </c>
      <c r="F356" s="197">
        <v>12</v>
      </c>
      <c r="G356" s="197">
        <f t="shared" si="58"/>
        <v>2010</v>
      </c>
      <c r="H356" s="35">
        <f t="shared" si="55"/>
        <v>40530</v>
      </c>
      <c r="I356" s="36"/>
      <c r="J356" s="322"/>
      <c r="K356" s="54"/>
      <c r="L356" s="156">
        <f t="shared" si="56"/>
      </c>
      <c r="M356" s="63"/>
      <c r="N356" s="63" t="str">
        <f t="shared" si="51"/>
        <v>50</v>
      </c>
      <c r="O356" s="63" t="str">
        <f t="shared" si="52"/>
        <v>12</v>
      </c>
      <c r="P356" s="64">
        <f t="shared" si="57"/>
      </c>
      <c r="Q356" s="204">
        <f t="shared" si="50"/>
      </c>
      <c r="R356" s="51"/>
      <c r="S356" s="55"/>
      <c r="T356" s="55"/>
      <c r="U356" s="55"/>
      <c r="V356" s="55"/>
      <c r="W356" s="53">
        <f t="shared" si="54"/>
      </c>
      <c r="X356" s="55">
        <f>IF(INFO!B$10&lt;&gt;"",IF(MONTH(H356)-MONTH(INFO!B$10)&gt;0,YEAR(H356)-YEAR(INFO!B$10),IF(MONTH(H356)-MONTH(INFO!B$10)=0,IF(DAY(H356)-DAY(INFO!B$10)&lt;0,YEAR(H356)-YEAR(INFO!B$10)-1,YEAR(H356)-YEAR(INFO!B$10)),YEAR(H356)-YEAR(INFO!B$10)-1)),"")</f>
      </c>
      <c r="Y356" s="56"/>
      <c r="Z356" s="56">
        <f>IF(INFO!$B$11&lt;&gt;"",IF(INFO!$B$11&lt;&gt;0,IF(Y356&lt;&gt;"",IF(Y356&lt;&gt;0,Y356*100*100/(INFO!$B$11*INFO!$B$11),""),""),""),"")</f>
      </c>
      <c r="AA356" s="362"/>
    </row>
    <row r="357" spans="1:27" ht="13.5" thickBot="1">
      <c r="A357" s="162">
        <f>COUNTIF($M$2:M357,"W")+COUNTIF($M$2:M357,"T")+COUNTIF($M$2:M357,"C")+COUNTIF($M$2:M357,"P")</f>
        <v>0</v>
      </c>
      <c r="B357" s="198">
        <f>COUNTIF(M339:M357,"W")+COUNTIF(M339:M357,"T")+COUNTIF(M339:M357,"C")+COUNTIF(M339:M357,"P")</f>
        <v>0</v>
      </c>
      <c r="C357" s="198">
        <f>COUNTIF(M351:M357,"W")+COUNTIF(M351:M357,"T")+COUNTIF(M351:M357,"C")+COUNTIF(M351:M357,"P")</f>
        <v>0</v>
      </c>
      <c r="D357" s="198">
        <f t="shared" si="53"/>
        <v>50</v>
      </c>
      <c r="E357" s="198">
        <v>19</v>
      </c>
      <c r="F357" s="198">
        <v>12</v>
      </c>
      <c r="G357" s="198">
        <f t="shared" si="58"/>
        <v>2010</v>
      </c>
      <c r="H357" s="116">
        <f t="shared" si="55"/>
        <v>40531</v>
      </c>
      <c r="I357" s="117"/>
      <c r="J357" s="323"/>
      <c r="K357" s="68"/>
      <c r="L357" s="157">
        <f t="shared" si="56"/>
      </c>
      <c r="M357" s="65"/>
      <c r="N357" s="65" t="str">
        <f t="shared" si="51"/>
        <v>50</v>
      </c>
      <c r="O357" s="65" t="str">
        <f t="shared" si="52"/>
        <v>12</v>
      </c>
      <c r="P357" s="66">
        <f t="shared" si="57"/>
      </c>
      <c r="Q357" s="205">
        <f t="shared" si="50"/>
      </c>
      <c r="R357" s="69"/>
      <c r="S357" s="70"/>
      <c r="T357" s="70"/>
      <c r="U357" s="70"/>
      <c r="V357" s="70"/>
      <c r="W357" s="67">
        <f t="shared" si="54"/>
      </c>
      <c r="X357" s="70">
        <f>IF(INFO!B$10&lt;&gt;"",IF(MONTH(H357)-MONTH(INFO!B$10)&gt;0,YEAR(H357)-YEAR(INFO!B$10),IF(MONTH(H357)-MONTH(INFO!B$10)=0,IF(DAY(H357)-DAY(INFO!B$10)&lt;0,YEAR(H357)-YEAR(INFO!B$10)-1,YEAR(H357)-YEAR(INFO!B$10)),YEAR(H357)-YEAR(INFO!B$10)-1)),"")</f>
      </c>
      <c r="Y357" s="71"/>
      <c r="Z357" s="71">
        <f>IF(INFO!$B$11&lt;&gt;"",IF(INFO!$B$11&lt;&gt;0,IF(Y357&lt;&gt;"",IF(Y357&lt;&gt;0,Y357*100*100/(INFO!$B$11*INFO!$B$11),""),""),""),"")</f>
      </c>
      <c r="AA357" s="363"/>
    </row>
    <row r="358" spans="1:27" ht="12.75">
      <c r="A358" s="162">
        <f>COUNTIF($M$2:M358,"W")+COUNTIF($M$2:M358,"T")+COUNTIF($M$2:M358,"C")+COUNTIF($M$2:M358,"P")</f>
        <v>0</v>
      </c>
      <c r="B358" s="199">
        <f>COUNTIF(M339:M358,"W")+COUNTIF(M339:M358,"T")+COUNTIF(M339:M358,"C")+COUNTIF(M339:M358,"P")</f>
        <v>0</v>
      </c>
      <c r="C358" s="199">
        <f>COUNTIF(M358:M358,"W")+COUNTIF(M358:M358,"T")+COUNTIF(M358:M358,"C")+COUNTIF(M358:M358,"P")</f>
        <v>0</v>
      </c>
      <c r="D358" s="199">
        <f>D351+1</f>
        <v>51</v>
      </c>
      <c r="E358" s="199">
        <v>20</v>
      </c>
      <c r="F358" s="199">
        <v>12</v>
      </c>
      <c r="G358" s="199">
        <f t="shared" si="58"/>
        <v>2010</v>
      </c>
      <c r="H358" s="118">
        <f t="shared" si="55"/>
        <v>40532</v>
      </c>
      <c r="I358" s="119"/>
      <c r="J358" s="321"/>
      <c r="K358" s="40"/>
      <c r="L358" s="155">
        <f t="shared" si="56"/>
      </c>
      <c r="M358" s="355"/>
      <c r="N358" s="355" t="str">
        <f t="shared" si="51"/>
        <v>51</v>
      </c>
      <c r="O358" s="355" t="str">
        <f t="shared" si="52"/>
        <v>12</v>
      </c>
      <c r="P358" s="14">
        <f t="shared" si="57"/>
      </c>
      <c r="Q358" s="203">
        <f t="shared" si="50"/>
      </c>
      <c r="R358" s="41"/>
      <c r="S358" s="42"/>
      <c r="T358" s="42"/>
      <c r="U358" s="42"/>
      <c r="V358" s="42"/>
      <c r="W358" s="50">
        <f t="shared" si="54"/>
      </c>
      <c r="X358" s="42">
        <f>IF(INFO!B$10&lt;&gt;"",IF(MONTH(H358)-MONTH(INFO!B$10)&gt;0,YEAR(H358)-YEAR(INFO!B$10),IF(MONTH(H358)-MONTH(INFO!B$10)=0,IF(DAY(H358)-DAY(INFO!B$10)&lt;0,YEAR(H358)-YEAR(INFO!B$10)-1,YEAR(H358)-YEAR(INFO!B$10)),YEAR(H358)-YEAR(INFO!B$10)-1)),"")</f>
      </c>
      <c r="Y358" s="43"/>
      <c r="Z358" s="43">
        <f>IF(INFO!$B$11&lt;&gt;"",IF(INFO!$B$11&lt;&gt;0,IF(Y358&lt;&gt;"",IF(Y358&lt;&gt;0,Y358*100*100/(INFO!$B$11*INFO!$B$11),""),""),""),"")</f>
      </c>
      <c r="AA358" s="361"/>
    </row>
    <row r="359" spans="1:27" ht="12.75">
      <c r="A359" s="162">
        <f>COUNTIF($M$2:M359,"W")+COUNTIF($M$2:M359,"T")+COUNTIF($M$2:M359,"C")+COUNTIF($M$2:M359,"P")</f>
        <v>0</v>
      </c>
      <c r="B359" s="197">
        <f>COUNTIF(M339:M359,"W")+COUNTIF(M339:M359,"T")+COUNTIF(M339:M359,"C")+COUNTIF(M339:M359,"P")</f>
        <v>0</v>
      </c>
      <c r="C359" s="197">
        <f>COUNTIF(M358:M359,"W")+COUNTIF(M358:M359,"T")+COUNTIF(M358:M359,"C")+COUNTIF(M358:M359,"P")</f>
        <v>0</v>
      </c>
      <c r="D359" s="197">
        <f t="shared" si="53"/>
        <v>51</v>
      </c>
      <c r="E359" s="197">
        <v>21</v>
      </c>
      <c r="F359" s="197">
        <v>12</v>
      </c>
      <c r="G359" s="197">
        <f t="shared" si="58"/>
        <v>2010</v>
      </c>
      <c r="H359" s="35">
        <f t="shared" si="55"/>
        <v>40533</v>
      </c>
      <c r="I359" s="36"/>
      <c r="J359" s="320"/>
      <c r="K359" s="8"/>
      <c r="L359" s="155">
        <f t="shared" si="56"/>
      </c>
      <c r="M359" s="354"/>
      <c r="N359" s="354" t="str">
        <f t="shared" si="51"/>
        <v>51</v>
      </c>
      <c r="O359" s="354" t="str">
        <f t="shared" si="52"/>
        <v>12</v>
      </c>
      <c r="P359" s="14">
        <f t="shared" si="57"/>
      </c>
      <c r="Q359" s="202">
        <f t="shared" si="50"/>
      </c>
      <c r="R359" s="10"/>
      <c r="S359" s="11"/>
      <c r="T359" s="11"/>
      <c r="U359" s="11"/>
      <c r="V359" s="11"/>
      <c r="W359" s="9">
        <f t="shared" si="54"/>
      </c>
      <c r="X359" s="11">
        <f>IF(INFO!B$10&lt;&gt;"",IF(MONTH(H359)-MONTH(INFO!B$10)&gt;0,YEAR(H359)-YEAR(INFO!B$10),IF(MONTH(H359)-MONTH(INFO!B$10)=0,IF(DAY(H359)-DAY(INFO!B$10)&lt;0,YEAR(H359)-YEAR(INFO!B$10)-1,YEAR(H359)-YEAR(INFO!B$10)),YEAR(H359)-YEAR(INFO!B$10)-1)),"")</f>
      </c>
      <c r="Y359" s="12"/>
      <c r="Z359" s="12">
        <f>IF(INFO!$B$11&lt;&gt;"",IF(INFO!$B$11&lt;&gt;0,IF(Y359&lt;&gt;"",IF(Y359&lt;&gt;0,Y359*100*100/(INFO!$B$11*INFO!$B$11),""),""),""),"")</f>
      </c>
      <c r="AA359" s="360"/>
    </row>
    <row r="360" spans="1:27" ht="12.75">
      <c r="A360" s="162">
        <f>COUNTIF($M$2:M360,"W")+COUNTIF($M$2:M360,"T")+COUNTIF($M$2:M360,"C")+COUNTIF($M$2:M360,"P")</f>
        <v>0</v>
      </c>
      <c r="B360" s="197">
        <f>COUNTIF(M339:M360,"W")+COUNTIF(M339:M360,"T")+COUNTIF(M339:M360,"C")+COUNTIF(M339:M360,"P")</f>
        <v>0</v>
      </c>
      <c r="C360" s="197">
        <f>COUNTIF(M358:M360,"W")+COUNTIF(M358:M360,"T")+COUNTIF(M358:M360,"C")+COUNTIF(M358:M360,"P")</f>
        <v>0</v>
      </c>
      <c r="D360" s="197">
        <f t="shared" si="53"/>
        <v>51</v>
      </c>
      <c r="E360" s="197">
        <v>22</v>
      </c>
      <c r="F360" s="197">
        <v>12</v>
      </c>
      <c r="G360" s="197">
        <f t="shared" si="58"/>
        <v>2010</v>
      </c>
      <c r="H360" s="35">
        <f t="shared" si="55"/>
        <v>40534</v>
      </c>
      <c r="I360" s="36"/>
      <c r="J360" s="320"/>
      <c r="K360" s="8"/>
      <c r="L360" s="155">
        <f t="shared" si="56"/>
      </c>
      <c r="M360" s="354"/>
      <c r="N360" s="354" t="str">
        <f t="shared" si="51"/>
        <v>51</v>
      </c>
      <c r="O360" s="354" t="str">
        <f t="shared" si="52"/>
        <v>12</v>
      </c>
      <c r="P360" s="14">
        <f t="shared" si="57"/>
      </c>
      <c r="Q360" s="202">
        <f t="shared" si="50"/>
      </c>
      <c r="R360" s="10"/>
      <c r="S360" s="11"/>
      <c r="T360" s="11"/>
      <c r="U360" s="11"/>
      <c r="V360" s="11"/>
      <c r="W360" s="9">
        <f t="shared" si="54"/>
      </c>
      <c r="X360" s="11">
        <f>IF(INFO!B$10&lt;&gt;"",IF(MONTH(H360)-MONTH(INFO!B$10)&gt;0,YEAR(H360)-YEAR(INFO!B$10),IF(MONTH(H360)-MONTH(INFO!B$10)=0,IF(DAY(H360)-DAY(INFO!B$10)&lt;0,YEAR(H360)-YEAR(INFO!B$10)-1,YEAR(H360)-YEAR(INFO!B$10)),YEAR(H360)-YEAR(INFO!B$10)-1)),"")</f>
      </c>
      <c r="Y360" s="12"/>
      <c r="Z360" s="12">
        <f>IF(INFO!$B$11&lt;&gt;"",IF(INFO!$B$11&lt;&gt;0,IF(Y360&lt;&gt;"",IF(Y360&lt;&gt;0,Y360*100*100/(INFO!$B$11*INFO!$B$11),""),""),""),"")</f>
      </c>
      <c r="AA360" s="360"/>
    </row>
    <row r="361" spans="1:27" ht="12.75">
      <c r="A361" s="162">
        <f>COUNTIF($M$2:M361,"W")+COUNTIF($M$2:M361,"T")+COUNTIF($M$2:M361,"C")+COUNTIF($M$2:M361,"P")</f>
        <v>0</v>
      </c>
      <c r="B361" s="197">
        <f>COUNTIF(M339:M361,"W")+COUNTIF(M339:M361,"T")+COUNTIF(M339:M361,"C")+COUNTIF(M339:M361,"P")</f>
        <v>0</v>
      </c>
      <c r="C361" s="197">
        <f>COUNTIF(M358:M361,"W")+COUNTIF(M358:M361,"T")+COUNTIF(M358:M361,"C")+COUNTIF(M358:M361,"P")</f>
        <v>0</v>
      </c>
      <c r="D361" s="197">
        <f t="shared" si="53"/>
        <v>51</v>
      </c>
      <c r="E361" s="197">
        <v>23</v>
      </c>
      <c r="F361" s="197">
        <v>12</v>
      </c>
      <c r="G361" s="197">
        <f t="shared" si="58"/>
        <v>2010</v>
      </c>
      <c r="H361" s="35">
        <f t="shared" si="55"/>
        <v>40535</v>
      </c>
      <c r="I361" s="36"/>
      <c r="J361" s="320"/>
      <c r="K361" s="8"/>
      <c r="L361" s="155">
        <f t="shared" si="56"/>
      </c>
      <c r="M361" s="354"/>
      <c r="N361" s="354" t="str">
        <f t="shared" si="51"/>
        <v>51</v>
      </c>
      <c r="O361" s="354" t="str">
        <f t="shared" si="52"/>
        <v>12</v>
      </c>
      <c r="P361" s="14">
        <f t="shared" si="57"/>
      </c>
      <c r="Q361" s="202">
        <f t="shared" si="50"/>
      </c>
      <c r="R361" s="10"/>
      <c r="S361" s="11"/>
      <c r="T361" s="11"/>
      <c r="U361" s="11"/>
      <c r="V361" s="11"/>
      <c r="W361" s="9">
        <f t="shared" si="54"/>
      </c>
      <c r="X361" s="11">
        <f>IF(INFO!B$10&lt;&gt;"",IF(MONTH(H361)-MONTH(INFO!B$10)&gt;0,YEAR(H361)-YEAR(INFO!B$10),IF(MONTH(H361)-MONTH(INFO!B$10)=0,IF(DAY(H361)-DAY(INFO!B$10)&lt;0,YEAR(H361)-YEAR(INFO!B$10)-1,YEAR(H361)-YEAR(INFO!B$10)),YEAR(H361)-YEAR(INFO!B$10)-1)),"")</f>
      </c>
      <c r="Y361" s="12"/>
      <c r="Z361" s="12">
        <f>IF(INFO!$B$11&lt;&gt;"",IF(INFO!$B$11&lt;&gt;0,IF(Y361&lt;&gt;"",IF(Y361&lt;&gt;0,Y361*100*100/(INFO!$B$11*INFO!$B$11),""),""),""),"")</f>
      </c>
      <c r="AA361" s="360"/>
    </row>
    <row r="362" spans="1:27" ht="12.75">
      <c r="A362" s="162">
        <f>COUNTIF($M$2:M362,"W")+COUNTIF($M$2:M362,"T")+COUNTIF($M$2:M362,"C")+COUNTIF($M$2:M362,"P")</f>
        <v>0</v>
      </c>
      <c r="B362" s="197">
        <f>COUNTIF(M339:M362,"W")+COUNTIF(M339:M362,"T")+COUNTIF(M339:M362,"C")+COUNTIF(M339:M362,"P")</f>
        <v>0</v>
      </c>
      <c r="C362" s="197">
        <f>COUNTIF(M358:M362,"W")+COUNTIF(M358:M362,"T")+COUNTIF(M358:M362,"C")+COUNTIF(M358:M362,"P")</f>
        <v>0</v>
      </c>
      <c r="D362" s="197">
        <f t="shared" si="53"/>
        <v>51</v>
      </c>
      <c r="E362" s="197">
        <v>24</v>
      </c>
      <c r="F362" s="197">
        <v>12</v>
      </c>
      <c r="G362" s="197">
        <f t="shared" si="58"/>
        <v>2010</v>
      </c>
      <c r="H362" s="35">
        <f t="shared" si="55"/>
        <v>40536</v>
      </c>
      <c r="I362" s="36"/>
      <c r="J362" s="320"/>
      <c r="K362" s="8"/>
      <c r="L362" s="155">
        <f t="shared" si="56"/>
      </c>
      <c r="M362" s="354"/>
      <c r="N362" s="354" t="str">
        <f t="shared" si="51"/>
        <v>51</v>
      </c>
      <c r="O362" s="354" t="str">
        <f t="shared" si="52"/>
        <v>12</v>
      </c>
      <c r="P362" s="14">
        <f t="shared" si="57"/>
      </c>
      <c r="Q362" s="202">
        <f t="shared" si="50"/>
      </c>
      <c r="R362" s="10"/>
      <c r="S362" s="11"/>
      <c r="T362" s="11"/>
      <c r="U362" s="11"/>
      <c r="V362" s="11"/>
      <c r="W362" s="9">
        <f t="shared" si="54"/>
      </c>
      <c r="X362" s="11">
        <f>IF(INFO!B$10&lt;&gt;"",IF(MONTH(H362)-MONTH(INFO!B$10)&gt;0,YEAR(H362)-YEAR(INFO!B$10),IF(MONTH(H362)-MONTH(INFO!B$10)=0,IF(DAY(H362)-DAY(INFO!B$10)&lt;0,YEAR(H362)-YEAR(INFO!B$10)-1,YEAR(H362)-YEAR(INFO!B$10)),YEAR(H362)-YEAR(INFO!B$10)-1)),"")</f>
      </c>
      <c r="Y362" s="12"/>
      <c r="Z362" s="12">
        <f>IF(INFO!$B$11&lt;&gt;"",IF(INFO!$B$11&lt;&gt;0,IF(Y362&lt;&gt;"",IF(Y362&lt;&gt;0,Y362*100*100/(INFO!$B$11*INFO!$B$11),""),""),""),"")</f>
      </c>
      <c r="AA362" s="360"/>
    </row>
    <row r="363" spans="1:27" ht="12.75">
      <c r="A363" s="162">
        <f>COUNTIF($M$2:M363,"W")+COUNTIF($M$2:M363,"T")+COUNTIF($M$2:M363,"C")+COUNTIF($M$2:M363,"P")</f>
        <v>0</v>
      </c>
      <c r="B363" s="197">
        <f>COUNTIF(M339:M363,"W")+COUNTIF(M339:M363,"T")+COUNTIF(M339:M363,"C")+COUNTIF(M339:M363,"P")</f>
        <v>0</v>
      </c>
      <c r="C363" s="197">
        <f>COUNTIF(M358:M363,"W")+COUNTIF(M358:M363,"T")+COUNTIF(M358:M363,"C")+COUNTIF(M358:M363,"P")</f>
        <v>0</v>
      </c>
      <c r="D363" s="197">
        <f t="shared" si="53"/>
        <v>51</v>
      </c>
      <c r="E363" s="197">
        <v>25</v>
      </c>
      <c r="F363" s="197">
        <v>12</v>
      </c>
      <c r="G363" s="197">
        <f t="shared" si="58"/>
        <v>2010</v>
      </c>
      <c r="H363" s="35">
        <f t="shared" si="55"/>
        <v>40537</v>
      </c>
      <c r="I363" s="36"/>
      <c r="J363" s="322"/>
      <c r="K363" s="54"/>
      <c r="L363" s="156">
        <f t="shared" si="56"/>
      </c>
      <c r="M363" s="63"/>
      <c r="N363" s="63" t="str">
        <f t="shared" si="51"/>
        <v>51</v>
      </c>
      <c r="O363" s="63" t="str">
        <f t="shared" si="52"/>
        <v>12</v>
      </c>
      <c r="P363" s="64">
        <f t="shared" si="57"/>
      </c>
      <c r="Q363" s="204">
        <f t="shared" si="50"/>
      </c>
      <c r="R363" s="51"/>
      <c r="S363" s="55"/>
      <c r="T363" s="55"/>
      <c r="U363" s="55"/>
      <c r="V363" s="55"/>
      <c r="W363" s="53">
        <f t="shared" si="54"/>
      </c>
      <c r="X363" s="55">
        <f>IF(INFO!B$10&lt;&gt;"",IF(MONTH(H363)-MONTH(INFO!B$10)&gt;0,YEAR(H363)-YEAR(INFO!B$10),IF(MONTH(H363)-MONTH(INFO!B$10)=0,IF(DAY(H363)-DAY(INFO!B$10)&lt;0,YEAR(H363)-YEAR(INFO!B$10)-1,YEAR(H363)-YEAR(INFO!B$10)),YEAR(H363)-YEAR(INFO!B$10)-1)),"")</f>
      </c>
      <c r="Y363" s="56"/>
      <c r="Z363" s="56">
        <f>IF(INFO!$B$11&lt;&gt;"",IF(INFO!$B$11&lt;&gt;0,IF(Y363&lt;&gt;"",IF(Y363&lt;&gt;0,Y363*100*100/(INFO!$B$11*INFO!$B$11),""),""),""),"")</f>
      </c>
      <c r="AA363" s="362"/>
    </row>
    <row r="364" spans="1:27" ht="13.5" thickBot="1">
      <c r="A364" s="162">
        <f>COUNTIF($M$2:M364,"W")+COUNTIF($M$2:M364,"T")+COUNTIF($M$2:M364,"C")+COUNTIF($M$2:M364,"P")</f>
        <v>0</v>
      </c>
      <c r="B364" s="198">
        <f>COUNTIF(M339:M364,"W")+COUNTIF(M339:M364,"T")+COUNTIF(M339:M364,"C")+COUNTIF(M339:M364,"P")</f>
        <v>0</v>
      </c>
      <c r="C364" s="198">
        <f>COUNTIF(M358:M364,"W")+COUNTIF(M358:M364,"T")+COUNTIF(M358:M364,"C")+COUNTIF(M358:M364,"P")</f>
        <v>0</v>
      </c>
      <c r="D364" s="198">
        <f t="shared" si="53"/>
        <v>51</v>
      </c>
      <c r="E364" s="198">
        <v>26</v>
      </c>
      <c r="F364" s="198">
        <v>12</v>
      </c>
      <c r="G364" s="198">
        <f t="shared" si="58"/>
        <v>2010</v>
      </c>
      <c r="H364" s="116">
        <f t="shared" si="55"/>
        <v>40538</v>
      </c>
      <c r="I364" s="117"/>
      <c r="J364" s="323"/>
      <c r="K364" s="68"/>
      <c r="L364" s="157">
        <f t="shared" si="56"/>
      </c>
      <c r="M364" s="65"/>
      <c r="N364" s="65" t="str">
        <f t="shared" si="51"/>
        <v>51</v>
      </c>
      <c r="O364" s="65" t="str">
        <f t="shared" si="52"/>
        <v>12</v>
      </c>
      <c r="P364" s="66">
        <f t="shared" si="57"/>
      </c>
      <c r="Q364" s="205">
        <f t="shared" si="50"/>
      </c>
      <c r="R364" s="69"/>
      <c r="S364" s="70"/>
      <c r="T364" s="70"/>
      <c r="U364" s="70"/>
      <c r="V364" s="70"/>
      <c r="W364" s="67">
        <f t="shared" si="54"/>
      </c>
      <c r="X364" s="70">
        <f>IF(INFO!B$10&lt;&gt;"",IF(MONTH(H364)-MONTH(INFO!B$10)&gt;0,YEAR(H364)-YEAR(INFO!B$10),IF(MONTH(H364)-MONTH(INFO!B$10)=0,IF(DAY(H364)-DAY(INFO!B$10)&lt;0,YEAR(H364)-YEAR(INFO!B$10)-1,YEAR(H364)-YEAR(INFO!B$10)),YEAR(H364)-YEAR(INFO!B$10)-1)),"")</f>
      </c>
      <c r="Y364" s="71"/>
      <c r="Z364" s="71">
        <f>IF(INFO!$B$11&lt;&gt;"",IF(INFO!$B$11&lt;&gt;0,IF(Y364&lt;&gt;"",IF(Y364&lt;&gt;0,Y364*100*100/(INFO!$B$11*INFO!$B$11),""),""),""),"")</f>
      </c>
      <c r="AA364" s="363"/>
    </row>
    <row r="365" spans="1:27" ht="12.75">
      <c r="A365" s="162">
        <f>COUNTIF($M$2:M365,"W")+COUNTIF($M$2:M365,"T")+COUNTIF($M$2:M365,"C")+COUNTIF($M$2:M365,"P")</f>
        <v>0</v>
      </c>
      <c r="B365" s="199">
        <f>COUNTIF(M339:M365,"W")+COUNTIF(M339:M365,"T")+COUNTIF(M339:M365,"C")+COUNTIF(M339:M365,"P")</f>
        <v>0</v>
      </c>
      <c r="C365" s="199">
        <f>COUNTIF(M365:M365,"W")+COUNTIF(M365:M365,"T")+COUNTIF(M365:M365,"C")+COUNTIF(M365:M365,"P")</f>
        <v>0</v>
      </c>
      <c r="D365" s="199">
        <f>D358+1</f>
        <v>52</v>
      </c>
      <c r="E365" s="199">
        <v>27</v>
      </c>
      <c r="F365" s="199">
        <v>12</v>
      </c>
      <c r="G365" s="199">
        <f t="shared" si="58"/>
        <v>2010</v>
      </c>
      <c r="H365" s="118">
        <f t="shared" si="55"/>
        <v>40539</v>
      </c>
      <c r="I365" s="119"/>
      <c r="J365" s="321"/>
      <c r="K365" s="40"/>
      <c r="L365" s="155">
        <f t="shared" si="56"/>
      </c>
      <c r="M365" s="355"/>
      <c r="N365" s="355" t="str">
        <f t="shared" si="51"/>
        <v>52</v>
      </c>
      <c r="O365" s="355" t="str">
        <f t="shared" si="52"/>
        <v>12</v>
      </c>
      <c r="P365" s="14">
        <f t="shared" si="57"/>
      </c>
      <c r="Q365" s="203">
        <f t="shared" si="50"/>
      </c>
      <c r="R365" s="41"/>
      <c r="S365" s="42"/>
      <c r="T365" s="42"/>
      <c r="U365" s="42"/>
      <c r="V365" s="42"/>
      <c r="W365" s="50">
        <f t="shared" si="54"/>
      </c>
      <c r="X365" s="42">
        <f>IF(INFO!B$10&lt;&gt;"",IF(MONTH(H365)-MONTH(INFO!B$10)&gt;0,YEAR(H365)-YEAR(INFO!B$10),IF(MONTH(H365)-MONTH(INFO!B$10)=0,IF(DAY(H365)-DAY(INFO!B$10)&lt;0,YEAR(H365)-YEAR(INFO!B$10)-1,YEAR(H365)-YEAR(INFO!B$10)),YEAR(H365)-YEAR(INFO!B$10)-1)),"")</f>
      </c>
      <c r="Y365" s="43"/>
      <c r="Z365" s="43">
        <f>IF(INFO!$B$11&lt;&gt;"",IF(INFO!$B$11&lt;&gt;0,IF(Y365&lt;&gt;"",IF(Y365&lt;&gt;0,Y365*100*100/(INFO!$B$11*INFO!$B$11),""),""),""),"")</f>
      </c>
      <c r="AA365" s="361"/>
    </row>
    <row r="366" spans="1:27" ht="12.75">
      <c r="A366" s="162">
        <f>COUNTIF($M$2:M366,"W")+COUNTIF($M$2:M366,"T")+COUNTIF($M$2:M366,"C")+COUNTIF($M$2:M366,"P")</f>
        <v>0</v>
      </c>
      <c r="B366" s="197">
        <f>COUNTIF(M339:M366,"W")+COUNTIF(M339:M366,"T")+COUNTIF(M339:M366,"C")+COUNTIF(M339:M366,"P")</f>
        <v>0</v>
      </c>
      <c r="C366" s="197">
        <f>COUNTIF(M365:M366,"W")+COUNTIF(M365:M366,"T")+COUNTIF(M365:M366,"C")+COUNTIF(M365:M366,"P")</f>
        <v>0</v>
      </c>
      <c r="D366" s="197">
        <f t="shared" si="53"/>
        <v>52</v>
      </c>
      <c r="E366" s="197">
        <v>28</v>
      </c>
      <c r="F366" s="197">
        <v>12</v>
      </c>
      <c r="G366" s="197">
        <f t="shared" si="58"/>
        <v>2010</v>
      </c>
      <c r="H366" s="35">
        <f t="shared" si="55"/>
        <v>40540</v>
      </c>
      <c r="I366" s="36"/>
      <c r="J366" s="320"/>
      <c r="K366" s="8"/>
      <c r="L366" s="155">
        <f t="shared" si="56"/>
      </c>
      <c r="M366" s="354"/>
      <c r="N366" s="354" t="str">
        <f t="shared" si="51"/>
        <v>52</v>
      </c>
      <c r="O366" s="354" t="str">
        <f t="shared" si="52"/>
        <v>12</v>
      </c>
      <c r="P366" s="14">
        <f t="shared" si="57"/>
      </c>
      <c r="Q366" s="202">
        <f t="shared" si="50"/>
      </c>
      <c r="R366" s="10"/>
      <c r="S366" s="11"/>
      <c r="T366" s="11"/>
      <c r="U366" s="11"/>
      <c r="V366" s="11"/>
      <c r="W366" s="9">
        <f t="shared" si="54"/>
      </c>
      <c r="X366" s="11">
        <f>IF(INFO!B$10&lt;&gt;"",IF(MONTH(H366)-MONTH(INFO!B$10)&gt;0,YEAR(H366)-YEAR(INFO!B$10),IF(MONTH(H366)-MONTH(INFO!B$10)=0,IF(DAY(H366)-DAY(INFO!B$10)&lt;0,YEAR(H366)-YEAR(INFO!B$10)-1,YEAR(H366)-YEAR(INFO!B$10)),YEAR(H366)-YEAR(INFO!B$10)-1)),"")</f>
      </c>
      <c r="Y366" s="12"/>
      <c r="Z366" s="12">
        <f>IF(INFO!$B$11&lt;&gt;"",IF(INFO!$B$11&lt;&gt;0,IF(Y366&lt;&gt;"",IF(Y366&lt;&gt;0,Y366*100*100/(INFO!$B$11*INFO!$B$11),""),""),""),"")</f>
      </c>
      <c r="AA366" s="360"/>
    </row>
    <row r="367" spans="1:27" ht="12.75">
      <c r="A367" s="162">
        <f>COUNTIF($M$2:M367,"W")+COUNTIF($M$2:M367,"T")+COUNTIF($M$2:M367,"C")+COUNTIF($M$2:M367,"P")</f>
        <v>0</v>
      </c>
      <c r="B367" s="197">
        <f>COUNTIF(M339:M367,"W")+COUNTIF(M339:M367,"T")+COUNTIF(M339:M367,"C")+COUNTIF(M339:M367,"P")</f>
        <v>0</v>
      </c>
      <c r="C367" s="197">
        <f>COUNTIF(M365:M367,"W")+COUNTIF(M365:M367,"T")+COUNTIF(M365:M367,"C")+COUNTIF(M365:M367,"P")</f>
        <v>0</v>
      </c>
      <c r="D367" s="197">
        <f t="shared" si="53"/>
        <v>52</v>
      </c>
      <c r="E367" s="197">
        <v>29</v>
      </c>
      <c r="F367" s="197">
        <v>12</v>
      </c>
      <c r="G367" s="197">
        <f t="shared" si="58"/>
        <v>2010</v>
      </c>
      <c r="H367" s="35">
        <f t="shared" si="55"/>
        <v>40541</v>
      </c>
      <c r="I367" s="36"/>
      <c r="J367" s="320"/>
      <c r="K367" s="8"/>
      <c r="L367" s="155">
        <f t="shared" si="56"/>
      </c>
      <c r="M367" s="354"/>
      <c r="N367" s="354" t="str">
        <f t="shared" si="51"/>
        <v>52</v>
      </c>
      <c r="O367" s="354" t="str">
        <f t="shared" si="52"/>
        <v>12</v>
      </c>
      <c r="P367" s="14">
        <f t="shared" si="57"/>
      </c>
      <c r="Q367" s="202">
        <f t="shared" si="50"/>
      </c>
      <c r="R367" s="10"/>
      <c r="S367" s="11"/>
      <c r="T367" s="11"/>
      <c r="U367" s="11"/>
      <c r="V367" s="11"/>
      <c r="W367" s="9">
        <f t="shared" si="54"/>
      </c>
      <c r="X367" s="11">
        <f>IF(INFO!B$10&lt;&gt;"",IF(MONTH(H367)-MONTH(INFO!B$10)&gt;0,YEAR(H367)-YEAR(INFO!B$10),IF(MONTH(H367)-MONTH(INFO!B$10)=0,IF(DAY(H367)-DAY(INFO!B$10)&lt;0,YEAR(H367)-YEAR(INFO!B$10)-1,YEAR(H367)-YEAR(INFO!B$10)),YEAR(H367)-YEAR(INFO!B$10)-1)),"")</f>
      </c>
      <c r="Y367" s="12"/>
      <c r="Z367" s="12">
        <f>IF(INFO!$B$11&lt;&gt;"",IF(INFO!$B$11&lt;&gt;0,IF(Y367&lt;&gt;"",IF(Y367&lt;&gt;0,Y367*100*100/(INFO!$B$11*INFO!$B$11),""),""),""),"")</f>
      </c>
      <c r="AA367" s="360"/>
    </row>
    <row r="368" spans="1:27" ht="12.75">
      <c r="A368" s="162">
        <f>COUNTIF($M$2:M368,"W")+COUNTIF($M$2:M368,"T")+COUNTIF($M$2:M368,"C")+COUNTIF($M$2:M368,"P")</f>
        <v>0</v>
      </c>
      <c r="B368" s="197">
        <f>COUNTIF(M339:M368,"W")+COUNTIF(M339:M368,"T")+COUNTIF(M339:M368,"C")+COUNTIF(M339:M368,"P")</f>
        <v>0</v>
      </c>
      <c r="C368" s="197">
        <f>COUNTIF(M365:M368,"W")+COUNTIF(M365:M368,"T")+COUNTIF(M365:M368,"C")+COUNTIF(M365:M368,"P")</f>
        <v>0</v>
      </c>
      <c r="D368" s="197">
        <f t="shared" si="53"/>
        <v>52</v>
      </c>
      <c r="E368" s="197">
        <v>30</v>
      </c>
      <c r="F368" s="197">
        <v>12</v>
      </c>
      <c r="G368" s="197">
        <f t="shared" si="58"/>
        <v>2010</v>
      </c>
      <c r="H368" s="35">
        <f t="shared" si="55"/>
        <v>40542</v>
      </c>
      <c r="I368" s="36"/>
      <c r="J368" s="320"/>
      <c r="K368" s="8"/>
      <c r="L368" s="155">
        <f t="shared" si="56"/>
      </c>
      <c r="M368" s="354"/>
      <c r="N368" s="354" t="str">
        <f t="shared" si="51"/>
        <v>52</v>
      </c>
      <c r="O368" s="354" t="str">
        <f t="shared" si="52"/>
        <v>12</v>
      </c>
      <c r="P368" s="14">
        <f t="shared" si="57"/>
      </c>
      <c r="Q368" s="202">
        <f t="shared" si="50"/>
      </c>
      <c r="R368" s="10"/>
      <c r="S368" s="11"/>
      <c r="T368" s="11"/>
      <c r="U368" s="11"/>
      <c r="V368" s="11"/>
      <c r="W368" s="9">
        <f t="shared" si="54"/>
      </c>
      <c r="X368" s="11">
        <f>IF(INFO!B$10&lt;&gt;"",IF(MONTH(H368)-MONTH(INFO!B$10)&gt;0,YEAR(H368)-YEAR(INFO!B$10),IF(MONTH(H368)-MONTH(INFO!B$10)=0,IF(DAY(H368)-DAY(INFO!B$10)&lt;0,YEAR(H368)-YEAR(INFO!B$10)-1,YEAR(H368)-YEAR(INFO!B$10)),YEAR(H368)-YEAR(INFO!B$10)-1)),"")</f>
      </c>
      <c r="Y368" s="12"/>
      <c r="Z368" s="12">
        <f>IF(INFO!$B$11&lt;&gt;"",IF(INFO!$B$11&lt;&gt;0,IF(Y368&lt;&gt;"",IF(Y368&lt;&gt;0,Y368*100*100/(INFO!$B$11*INFO!$B$11),""),""),""),"")</f>
      </c>
      <c r="AA368" s="360"/>
    </row>
    <row r="369" spans="1:27" ht="13.5" thickBot="1">
      <c r="A369" s="162">
        <f>COUNTIF($M$2:M369,"W")+COUNTIF($M$2:M369,"T")+COUNTIF($M$2:M369,"C")+COUNTIF($M$2:M369,"P")</f>
        <v>0</v>
      </c>
      <c r="B369" s="198">
        <f>COUNTIF(M339:M369,"W")+COUNTIF(M339:M369,"T")+COUNTIF(M339:M369,"C")+COUNTIF(M339:M369,"P")</f>
        <v>0</v>
      </c>
      <c r="C369" s="198">
        <f>COUNTIF(M365:M369,"W")+COUNTIF(M365:M369,"T")+COUNTIF(M365:M369,"C")+COUNTIF(M365:M369,"P")</f>
        <v>0</v>
      </c>
      <c r="D369" s="198">
        <f t="shared" si="53"/>
        <v>52</v>
      </c>
      <c r="E369" s="198">
        <v>31</v>
      </c>
      <c r="F369" s="198">
        <v>12</v>
      </c>
      <c r="G369" s="198">
        <f t="shared" si="58"/>
        <v>2010</v>
      </c>
      <c r="H369" s="116">
        <f t="shared" si="55"/>
        <v>40543</v>
      </c>
      <c r="I369" s="117"/>
      <c r="J369" s="324"/>
      <c r="K369" s="120"/>
      <c r="L369" s="158">
        <f t="shared" si="56"/>
      </c>
      <c r="M369" s="356"/>
      <c r="N369" s="356" t="str">
        <f t="shared" si="51"/>
        <v>52</v>
      </c>
      <c r="O369" s="356" t="str">
        <f t="shared" si="52"/>
        <v>12</v>
      </c>
      <c r="P369" s="394">
        <f t="shared" si="57"/>
      </c>
      <c r="Q369" s="206">
        <f t="shared" si="50"/>
      </c>
      <c r="R369" s="121"/>
      <c r="S369" s="122"/>
      <c r="T369" s="122"/>
      <c r="U369" s="122"/>
      <c r="V369" s="122"/>
      <c r="W369" s="234">
        <f t="shared" si="54"/>
      </c>
      <c r="X369" s="122">
        <f>IF(INFO!B$10&lt;&gt;"",IF(MONTH(H369)-MONTH(INFO!B$10)&gt;0,YEAR(H369)-YEAR(INFO!B$10),IF(MONTH(H369)-MONTH(INFO!B$10)=0,IF(DAY(H369)-DAY(INFO!B$10)&lt;0,YEAR(H369)-YEAR(INFO!B$10)-1,YEAR(H369)-YEAR(INFO!B$10)),YEAR(H369)-YEAR(INFO!B$10)-1)),"")</f>
      </c>
      <c r="Y369" s="123"/>
      <c r="Z369" s="123">
        <f>IF(INFO!$B$11&lt;&gt;"",IF(INFO!$B$11&lt;&gt;0,IF(Y369&lt;&gt;"",IF(Y369&lt;&gt;0,Y369*100*100/(INFO!$B$11*INFO!$B$11),""),""),""),"")</f>
      </c>
      <c r="AA369" s="364"/>
    </row>
  </sheetData>
  <sheetProtection/>
  <conditionalFormatting sqref="P2:P369">
    <cfRule type="expression" priority="1" dxfId="1" stopIfTrue="1">
      <formula>$M2="W"</formula>
    </cfRule>
    <cfRule type="expression" priority="2" dxfId="2" stopIfTrue="1">
      <formula>$M2="P"</formula>
    </cfRule>
    <cfRule type="expression" priority="3" dxfId="3" stopIfTrue="1">
      <formula>$M2="C"</formula>
    </cfRule>
  </conditionalFormatting>
  <printOptions/>
  <pageMargins left="0.75" right="0.75" top="1" bottom="1" header="0.5" footer="0.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Blad4"/>
  <dimension ref="A1:AJ422"/>
  <sheetViews>
    <sheetView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B33" sqref="B33"/>
    </sheetView>
  </sheetViews>
  <sheetFormatPr defaultColWidth="9.140625" defaultRowHeight="12.75"/>
  <cols>
    <col min="1" max="1" width="3.57421875" style="286" customWidth="1"/>
    <col min="2" max="2" width="14.7109375" style="293" bestFit="1" customWidth="1"/>
    <col min="3" max="3" width="6.421875" style="286" bestFit="1" customWidth="1"/>
    <col min="4" max="4" width="36.00390625" style="303" bestFit="1" customWidth="1"/>
    <col min="5" max="5" width="7.00390625" style="286" customWidth="1"/>
    <col min="6" max="6" width="3.421875" style="287" bestFit="1" customWidth="1"/>
    <col min="7" max="7" width="7.8515625" style="287" bestFit="1" customWidth="1"/>
    <col min="8" max="8" width="6.57421875" style="287" bestFit="1" customWidth="1"/>
    <col min="9" max="9" width="7.00390625" style="287" bestFit="1" customWidth="1"/>
    <col min="10" max="10" width="5.57421875" style="287" bestFit="1" customWidth="1"/>
    <col min="11" max="11" width="3.57421875" style="286" bestFit="1" customWidth="1"/>
    <col min="12" max="12" width="7.140625" style="286" bestFit="1" customWidth="1"/>
    <col min="13" max="13" width="5.7109375" style="286" bestFit="1" customWidth="1"/>
    <col min="14" max="14" width="5.140625" style="288" bestFit="1" customWidth="1"/>
    <col min="15" max="15" width="6.28125" style="288" bestFit="1" customWidth="1"/>
    <col min="16" max="20" width="6.28125" style="288" customWidth="1"/>
    <col min="21" max="21" width="7.28125" style="288" bestFit="1" customWidth="1"/>
    <col min="22" max="25" width="7.28125" style="288" customWidth="1"/>
    <col min="26" max="26" width="13.7109375" style="301" bestFit="1" customWidth="1"/>
    <col min="27" max="27" width="14.7109375" style="301" bestFit="1" customWidth="1"/>
    <col min="28" max="28" width="7.00390625" style="283" bestFit="1" customWidth="1"/>
    <col min="29" max="29" width="6.421875" style="286" bestFit="1" customWidth="1"/>
    <col min="30" max="30" width="4.00390625" style="287" bestFit="1" customWidth="1"/>
    <col min="31" max="31" width="6.7109375" style="287" bestFit="1" customWidth="1"/>
    <col min="32" max="16384" width="9.140625" style="287" customWidth="1"/>
  </cols>
  <sheetData>
    <row r="1" spans="1:31" ht="12.75">
      <c r="A1" s="286" t="s">
        <v>27</v>
      </c>
      <c r="B1" s="294" t="s">
        <v>28</v>
      </c>
      <c r="C1" s="2" t="s">
        <v>35</v>
      </c>
      <c r="D1" s="10" t="s">
        <v>14</v>
      </c>
      <c r="E1" s="295" t="s">
        <v>31</v>
      </c>
      <c r="F1" s="296" t="s">
        <v>30</v>
      </c>
      <c r="G1" s="297" t="s">
        <v>32</v>
      </c>
      <c r="H1" s="298" t="s">
        <v>29</v>
      </c>
      <c r="I1" s="299" t="s">
        <v>40</v>
      </c>
      <c r="J1" s="299" t="s">
        <v>42</v>
      </c>
      <c r="K1" s="300" t="s">
        <v>38</v>
      </c>
      <c r="L1" s="300" t="s">
        <v>39</v>
      </c>
      <c r="M1" s="300" t="s">
        <v>41</v>
      </c>
      <c r="N1" s="280" t="s">
        <v>103</v>
      </c>
      <c r="O1" s="290" t="s">
        <v>106</v>
      </c>
      <c r="P1" s="292" t="s">
        <v>107</v>
      </c>
      <c r="Q1" s="291" t="s">
        <v>108</v>
      </c>
      <c r="R1" s="310" t="s">
        <v>109</v>
      </c>
      <c r="S1" s="314" t="s">
        <v>112</v>
      </c>
      <c r="T1" s="346" t="s">
        <v>127</v>
      </c>
      <c r="U1" s="311" t="s">
        <v>111</v>
      </c>
      <c r="V1" s="343" t="s">
        <v>125</v>
      </c>
      <c r="W1" s="345" t="s">
        <v>126</v>
      </c>
      <c r="X1" s="347" t="s">
        <v>128</v>
      </c>
      <c r="Y1" s="315" t="s">
        <v>113</v>
      </c>
      <c r="Z1" s="281" t="s">
        <v>45</v>
      </c>
      <c r="AA1" s="281" t="s">
        <v>46</v>
      </c>
      <c r="AB1" s="282" t="s">
        <v>43</v>
      </c>
      <c r="AC1" s="78" t="s">
        <v>104</v>
      </c>
      <c r="AD1" s="78" t="s">
        <v>105</v>
      </c>
      <c r="AE1" s="77" t="s">
        <v>102</v>
      </c>
    </row>
    <row r="2" spans="1:36" ht="12.75">
      <c r="A2" s="286">
        <v>1</v>
      </c>
      <c r="B2" s="373"/>
      <c r="C2" s="284"/>
      <c r="D2" s="316"/>
      <c r="E2" s="288"/>
      <c r="F2" s="303"/>
      <c r="G2" s="303"/>
      <c r="H2" s="303"/>
      <c r="I2" s="303"/>
      <c r="J2" s="303"/>
      <c r="K2" s="288"/>
      <c r="L2" s="288"/>
      <c r="M2" s="288"/>
      <c r="Z2" s="309"/>
      <c r="AA2" s="309"/>
      <c r="AB2" s="305"/>
      <c r="AC2" s="288"/>
      <c r="AD2" s="303"/>
      <c r="AE2" s="303"/>
      <c r="AF2" s="303"/>
      <c r="AG2" s="303"/>
      <c r="AH2" s="303"/>
      <c r="AI2" s="303"/>
      <c r="AJ2" s="303"/>
    </row>
    <row r="3" spans="1:36" ht="12.75">
      <c r="A3" s="286">
        <v>2</v>
      </c>
      <c r="B3" s="373"/>
      <c r="C3" s="284"/>
      <c r="D3" s="316"/>
      <c r="E3" s="288"/>
      <c r="F3" s="303"/>
      <c r="G3" s="303"/>
      <c r="H3" s="303"/>
      <c r="I3" s="303"/>
      <c r="J3" s="303"/>
      <c r="K3" s="288"/>
      <c r="L3" s="288"/>
      <c r="M3" s="288"/>
      <c r="Z3" s="309"/>
      <c r="AA3" s="309"/>
      <c r="AB3" s="305"/>
      <c r="AC3" s="288"/>
      <c r="AD3" s="303"/>
      <c r="AE3" s="303"/>
      <c r="AF3" s="303"/>
      <c r="AG3" s="303"/>
      <c r="AH3" s="303"/>
      <c r="AI3" s="303"/>
      <c r="AJ3" s="303"/>
    </row>
    <row r="4" spans="1:36" ht="12.75">
      <c r="A4" s="286">
        <v>3</v>
      </c>
      <c r="B4" s="373"/>
      <c r="C4" s="284"/>
      <c r="D4" s="316"/>
      <c r="E4" s="288"/>
      <c r="F4" s="303"/>
      <c r="G4" s="303"/>
      <c r="H4" s="303"/>
      <c r="I4" s="303"/>
      <c r="J4" s="303"/>
      <c r="K4" s="288"/>
      <c r="L4" s="288"/>
      <c r="M4" s="288"/>
      <c r="Z4" s="309"/>
      <c r="AA4" s="309"/>
      <c r="AB4" s="305"/>
      <c r="AC4" s="288"/>
      <c r="AD4" s="303"/>
      <c r="AE4" s="303"/>
      <c r="AF4" s="303"/>
      <c r="AG4" s="303"/>
      <c r="AH4" s="303"/>
      <c r="AI4" s="303"/>
      <c r="AJ4" s="303"/>
    </row>
    <row r="5" spans="1:36" ht="12.75">
      <c r="A5" s="286">
        <v>4</v>
      </c>
      <c r="B5" s="373"/>
      <c r="C5" s="284"/>
      <c r="D5" s="316"/>
      <c r="E5" s="288"/>
      <c r="F5" s="303"/>
      <c r="G5" s="303"/>
      <c r="H5" s="303"/>
      <c r="I5" s="303"/>
      <c r="J5" s="303"/>
      <c r="K5" s="288"/>
      <c r="L5" s="288"/>
      <c r="M5" s="288"/>
      <c r="Z5" s="309"/>
      <c r="AA5" s="309"/>
      <c r="AB5" s="305"/>
      <c r="AC5" s="288"/>
      <c r="AD5" s="303"/>
      <c r="AE5" s="303"/>
      <c r="AF5" s="303"/>
      <c r="AG5" s="303"/>
      <c r="AH5" s="303"/>
      <c r="AI5" s="303"/>
      <c r="AJ5" s="303"/>
    </row>
    <row r="6" spans="1:36" ht="12.75">
      <c r="A6" s="286">
        <v>5</v>
      </c>
      <c r="B6" s="373"/>
      <c r="C6" s="284"/>
      <c r="D6" s="316"/>
      <c r="E6" s="288"/>
      <c r="F6" s="303"/>
      <c r="G6" s="303"/>
      <c r="H6" s="303"/>
      <c r="I6" s="303"/>
      <c r="J6" s="303"/>
      <c r="K6" s="288"/>
      <c r="L6" s="288"/>
      <c r="M6" s="288"/>
      <c r="Z6" s="309"/>
      <c r="AA6" s="309"/>
      <c r="AB6" s="305"/>
      <c r="AC6" s="288"/>
      <c r="AD6" s="303"/>
      <c r="AE6" s="303"/>
      <c r="AF6" s="303"/>
      <c r="AG6" s="303"/>
      <c r="AH6" s="303"/>
      <c r="AI6" s="303"/>
      <c r="AJ6" s="303"/>
    </row>
    <row r="7" spans="1:36" ht="12.75">
      <c r="A7" s="286">
        <v>6</v>
      </c>
      <c r="B7" s="373"/>
      <c r="C7" s="284"/>
      <c r="D7" s="316"/>
      <c r="E7" s="288"/>
      <c r="F7" s="303"/>
      <c r="G7" s="303"/>
      <c r="H7" s="303"/>
      <c r="I7" s="303"/>
      <c r="J7" s="303"/>
      <c r="K7" s="288"/>
      <c r="L7" s="288"/>
      <c r="M7" s="288"/>
      <c r="Z7" s="309"/>
      <c r="AA7" s="309"/>
      <c r="AB7" s="305"/>
      <c r="AC7" s="288"/>
      <c r="AD7" s="303"/>
      <c r="AE7" s="303"/>
      <c r="AF7" s="303"/>
      <c r="AG7" s="303"/>
      <c r="AH7" s="303"/>
      <c r="AI7" s="303"/>
      <c r="AJ7" s="303"/>
    </row>
    <row r="8" spans="1:36" ht="12.75">
      <c r="A8" s="286">
        <v>7</v>
      </c>
      <c r="B8" s="373"/>
      <c r="C8" s="284"/>
      <c r="D8" s="316"/>
      <c r="E8" s="288"/>
      <c r="F8" s="303"/>
      <c r="G8" s="303"/>
      <c r="H8" s="303"/>
      <c r="I8" s="303"/>
      <c r="J8" s="303"/>
      <c r="K8" s="288"/>
      <c r="L8" s="288"/>
      <c r="M8" s="288"/>
      <c r="Z8" s="309"/>
      <c r="AA8" s="309"/>
      <c r="AB8" s="305"/>
      <c r="AC8" s="288"/>
      <c r="AD8" s="303"/>
      <c r="AE8" s="303"/>
      <c r="AF8" s="303"/>
      <c r="AG8" s="303"/>
      <c r="AH8" s="303"/>
      <c r="AI8" s="303"/>
      <c r="AJ8" s="303"/>
    </row>
    <row r="9" spans="1:36" ht="12.75">
      <c r="A9" s="286">
        <v>8</v>
      </c>
      <c r="B9" s="373"/>
      <c r="C9" s="284"/>
      <c r="D9" s="316"/>
      <c r="E9" s="288"/>
      <c r="F9" s="303"/>
      <c r="G9" s="303"/>
      <c r="H9" s="303"/>
      <c r="I9" s="303"/>
      <c r="J9" s="303"/>
      <c r="K9" s="288"/>
      <c r="L9" s="288"/>
      <c r="M9" s="288"/>
      <c r="Z9" s="309"/>
      <c r="AA9" s="309"/>
      <c r="AB9" s="305"/>
      <c r="AC9" s="288"/>
      <c r="AD9" s="303"/>
      <c r="AE9" s="303"/>
      <c r="AF9" s="303"/>
      <c r="AG9" s="303"/>
      <c r="AH9" s="303"/>
      <c r="AI9" s="303"/>
      <c r="AJ9" s="303"/>
    </row>
    <row r="10" spans="1:36" ht="12.75">
      <c r="A10" s="286">
        <v>9</v>
      </c>
      <c r="B10" s="373"/>
      <c r="C10" s="284"/>
      <c r="D10" s="316"/>
      <c r="E10" s="288"/>
      <c r="F10" s="303"/>
      <c r="G10" s="303"/>
      <c r="H10" s="303"/>
      <c r="I10" s="303"/>
      <c r="J10" s="303"/>
      <c r="K10" s="288"/>
      <c r="L10" s="288"/>
      <c r="M10" s="288"/>
      <c r="Z10" s="309"/>
      <c r="AA10" s="309"/>
      <c r="AB10" s="305"/>
      <c r="AC10" s="288"/>
      <c r="AD10" s="303"/>
      <c r="AE10" s="303"/>
      <c r="AF10" s="303"/>
      <c r="AG10" s="303"/>
      <c r="AH10" s="303"/>
      <c r="AI10" s="303"/>
      <c r="AJ10" s="303"/>
    </row>
    <row r="11" spans="1:36" ht="12.75">
      <c r="A11" s="286">
        <v>10</v>
      </c>
      <c r="B11" s="373"/>
      <c r="C11" s="284"/>
      <c r="D11" s="285"/>
      <c r="E11" s="288"/>
      <c r="F11" s="303"/>
      <c r="G11" s="303"/>
      <c r="H11" s="303"/>
      <c r="I11" s="303"/>
      <c r="J11" s="303"/>
      <c r="K11" s="288"/>
      <c r="L11" s="288"/>
      <c r="M11" s="288"/>
      <c r="Z11" s="369"/>
      <c r="AA11" s="309"/>
      <c r="AB11" s="305"/>
      <c r="AC11" s="288"/>
      <c r="AD11" s="303"/>
      <c r="AE11" s="303"/>
      <c r="AF11" s="303"/>
      <c r="AG11" s="303"/>
      <c r="AH11" s="303"/>
      <c r="AI11" s="303"/>
      <c r="AJ11" s="303"/>
    </row>
    <row r="12" spans="1:36" ht="12.75">
      <c r="A12" s="286">
        <v>11</v>
      </c>
      <c r="B12" s="373"/>
      <c r="C12" s="284"/>
      <c r="D12" s="285"/>
      <c r="E12" s="288"/>
      <c r="F12" s="303"/>
      <c r="G12" s="303"/>
      <c r="H12" s="303"/>
      <c r="I12" s="303"/>
      <c r="J12" s="303"/>
      <c r="K12" s="288"/>
      <c r="L12" s="288"/>
      <c r="M12" s="288"/>
      <c r="Z12" s="369"/>
      <c r="AA12" s="309"/>
      <c r="AB12" s="305"/>
      <c r="AC12" s="288"/>
      <c r="AD12" s="303"/>
      <c r="AE12" s="303"/>
      <c r="AF12" s="303"/>
      <c r="AG12" s="303"/>
      <c r="AH12" s="303"/>
      <c r="AI12" s="303"/>
      <c r="AJ12" s="303"/>
    </row>
    <row r="13" spans="1:36" ht="12.75">
      <c r="A13" s="286">
        <v>12</v>
      </c>
      <c r="B13" s="373"/>
      <c r="C13" s="284"/>
      <c r="D13" s="285"/>
      <c r="E13" s="288"/>
      <c r="F13" s="303"/>
      <c r="G13" s="303"/>
      <c r="H13" s="303"/>
      <c r="I13" s="303"/>
      <c r="J13" s="303"/>
      <c r="K13" s="288"/>
      <c r="L13" s="288"/>
      <c r="M13" s="288"/>
      <c r="Z13" s="369"/>
      <c r="AA13" s="309"/>
      <c r="AB13" s="305"/>
      <c r="AC13" s="288"/>
      <c r="AD13" s="303"/>
      <c r="AE13" s="303"/>
      <c r="AF13" s="303"/>
      <c r="AG13" s="303"/>
      <c r="AH13" s="303"/>
      <c r="AI13" s="303"/>
      <c r="AJ13" s="303"/>
    </row>
    <row r="14" spans="1:36" ht="12.75">
      <c r="A14" s="286">
        <v>13</v>
      </c>
      <c r="B14" s="373"/>
      <c r="C14" s="284"/>
      <c r="D14" s="316"/>
      <c r="E14" s="288"/>
      <c r="F14" s="303"/>
      <c r="G14" s="303"/>
      <c r="H14" s="303"/>
      <c r="I14" s="303"/>
      <c r="J14" s="303"/>
      <c r="K14" s="288"/>
      <c r="L14" s="288"/>
      <c r="M14" s="288"/>
      <c r="Z14" s="309"/>
      <c r="AA14" s="309"/>
      <c r="AB14" s="305"/>
      <c r="AC14" s="288"/>
      <c r="AD14" s="303"/>
      <c r="AE14" s="303"/>
      <c r="AF14" s="303"/>
      <c r="AG14" s="303"/>
      <c r="AH14" s="303"/>
      <c r="AI14" s="303"/>
      <c r="AJ14" s="303"/>
    </row>
    <row r="15" spans="1:36" ht="12.75">
      <c r="A15" s="286">
        <v>14</v>
      </c>
      <c r="B15" s="373"/>
      <c r="C15" s="284"/>
      <c r="D15" s="316"/>
      <c r="E15" s="288"/>
      <c r="F15" s="303"/>
      <c r="G15" s="303"/>
      <c r="H15" s="303"/>
      <c r="I15" s="303"/>
      <c r="J15" s="303"/>
      <c r="K15" s="288"/>
      <c r="L15" s="288"/>
      <c r="M15" s="288"/>
      <c r="Z15" s="309"/>
      <c r="AA15" s="309"/>
      <c r="AB15" s="305"/>
      <c r="AC15" s="288"/>
      <c r="AD15" s="303"/>
      <c r="AE15" s="303"/>
      <c r="AF15" s="303"/>
      <c r="AG15" s="303"/>
      <c r="AH15" s="303"/>
      <c r="AI15" s="303"/>
      <c r="AJ15" s="303"/>
    </row>
    <row r="16" spans="1:29" s="303" customFormat="1" ht="12.75">
      <c r="A16" s="286">
        <v>15</v>
      </c>
      <c r="B16" s="373"/>
      <c r="C16" s="302"/>
      <c r="D16" s="289"/>
      <c r="E16" s="288"/>
      <c r="K16" s="288"/>
      <c r="L16" s="288"/>
      <c r="M16" s="288"/>
      <c r="N16" s="288"/>
      <c r="O16" s="288"/>
      <c r="P16" s="288"/>
      <c r="Q16" s="288"/>
      <c r="R16" s="288"/>
      <c r="S16" s="288"/>
      <c r="T16" s="288"/>
      <c r="U16" s="288"/>
      <c r="V16" s="288"/>
      <c r="W16" s="288"/>
      <c r="X16" s="288"/>
      <c r="Y16" s="288"/>
      <c r="Z16" s="304"/>
      <c r="AA16" s="304"/>
      <c r="AB16" s="305"/>
      <c r="AC16" s="288"/>
    </row>
    <row r="17" spans="1:29" s="303" customFormat="1" ht="12.75">
      <c r="A17" s="286">
        <v>16</v>
      </c>
      <c r="B17" s="373"/>
      <c r="C17" s="302"/>
      <c r="D17" s="289"/>
      <c r="E17" s="288"/>
      <c r="K17" s="288"/>
      <c r="L17" s="288"/>
      <c r="M17" s="288"/>
      <c r="N17" s="288"/>
      <c r="O17" s="288"/>
      <c r="P17" s="288"/>
      <c r="Q17" s="288"/>
      <c r="R17" s="288"/>
      <c r="S17" s="288"/>
      <c r="T17" s="288"/>
      <c r="U17" s="288"/>
      <c r="V17" s="288"/>
      <c r="W17" s="288"/>
      <c r="X17" s="288"/>
      <c r="Y17" s="288"/>
      <c r="Z17" s="304"/>
      <c r="AA17" s="304"/>
      <c r="AB17" s="305"/>
      <c r="AC17" s="288"/>
    </row>
    <row r="18" spans="1:36" ht="12.75">
      <c r="A18" s="286">
        <v>17</v>
      </c>
      <c r="B18" s="373"/>
      <c r="C18" s="284"/>
      <c r="D18" s="316"/>
      <c r="E18" s="288"/>
      <c r="F18" s="303"/>
      <c r="G18" s="303"/>
      <c r="H18" s="303"/>
      <c r="I18" s="303"/>
      <c r="J18" s="303"/>
      <c r="K18" s="288"/>
      <c r="L18" s="288"/>
      <c r="M18" s="288"/>
      <c r="Z18" s="309"/>
      <c r="AA18" s="309"/>
      <c r="AB18" s="305"/>
      <c r="AC18" s="288"/>
      <c r="AD18" s="303"/>
      <c r="AE18" s="303"/>
      <c r="AF18" s="303"/>
      <c r="AG18" s="303"/>
      <c r="AH18" s="303"/>
      <c r="AI18" s="303"/>
      <c r="AJ18" s="303"/>
    </row>
    <row r="19" spans="1:36" ht="12.75">
      <c r="A19" s="286">
        <v>18</v>
      </c>
      <c r="B19" s="373"/>
      <c r="D19" s="289"/>
      <c r="E19" s="288"/>
      <c r="F19" s="303"/>
      <c r="G19" s="303"/>
      <c r="H19" s="303"/>
      <c r="I19" s="303"/>
      <c r="J19" s="303"/>
      <c r="K19" s="288"/>
      <c r="L19" s="288"/>
      <c r="M19" s="288"/>
      <c r="Z19" s="306"/>
      <c r="AA19" s="306"/>
      <c r="AB19" s="305"/>
      <c r="AC19" s="288"/>
      <c r="AD19" s="303"/>
      <c r="AE19" s="303"/>
      <c r="AF19" s="303"/>
      <c r="AG19" s="303"/>
      <c r="AH19" s="303"/>
      <c r="AI19" s="303"/>
      <c r="AJ19" s="303"/>
    </row>
    <row r="20" spans="1:36" ht="12.75">
      <c r="A20" s="286">
        <v>19</v>
      </c>
      <c r="B20" s="373"/>
      <c r="C20" s="284"/>
      <c r="D20" s="289"/>
      <c r="E20" s="288"/>
      <c r="F20" s="303"/>
      <c r="G20" s="303"/>
      <c r="H20" s="303"/>
      <c r="I20" s="303"/>
      <c r="J20" s="303"/>
      <c r="K20" s="288"/>
      <c r="L20" s="288"/>
      <c r="M20" s="288"/>
      <c r="Z20" s="309"/>
      <c r="AA20" s="309"/>
      <c r="AB20" s="305"/>
      <c r="AC20" s="288"/>
      <c r="AD20" s="303"/>
      <c r="AE20" s="303"/>
      <c r="AF20" s="303"/>
      <c r="AG20" s="303"/>
      <c r="AH20" s="303"/>
      <c r="AI20" s="303"/>
      <c r="AJ20" s="303"/>
    </row>
    <row r="21" spans="1:36" ht="12.75">
      <c r="A21" s="286">
        <v>20</v>
      </c>
      <c r="B21" s="373"/>
      <c r="C21" s="284"/>
      <c r="D21" s="289"/>
      <c r="E21" s="288"/>
      <c r="F21" s="303"/>
      <c r="G21" s="303"/>
      <c r="H21" s="303"/>
      <c r="I21" s="303"/>
      <c r="J21" s="303"/>
      <c r="K21" s="288"/>
      <c r="L21" s="288"/>
      <c r="M21" s="288"/>
      <c r="Z21" s="309"/>
      <c r="AA21" s="309"/>
      <c r="AB21" s="305"/>
      <c r="AC21" s="288"/>
      <c r="AD21" s="303"/>
      <c r="AE21" s="303"/>
      <c r="AF21" s="303"/>
      <c r="AG21" s="303"/>
      <c r="AH21" s="303"/>
      <c r="AI21" s="303"/>
      <c r="AJ21" s="303"/>
    </row>
    <row r="22" spans="1:36" ht="12.75">
      <c r="A22" s="286">
        <v>21</v>
      </c>
      <c r="B22" s="373"/>
      <c r="C22" s="284"/>
      <c r="D22" s="289"/>
      <c r="E22" s="288"/>
      <c r="F22" s="303"/>
      <c r="G22" s="303"/>
      <c r="H22" s="303"/>
      <c r="I22" s="303"/>
      <c r="J22" s="303"/>
      <c r="K22" s="288"/>
      <c r="L22" s="288"/>
      <c r="M22" s="288"/>
      <c r="Z22" s="309"/>
      <c r="AA22" s="309"/>
      <c r="AB22" s="305"/>
      <c r="AC22" s="288"/>
      <c r="AD22" s="303"/>
      <c r="AE22" s="303"/>
      <c r="AF22" s="303"/>
      <c r="AG22" s="303"/>
      <c r="AH22" s="303"/>
      <c r="AI22" s="303"/>
      <c r="AJ22" s="303"/>
    </row>
    <row r="23" spans="1:29" s="303" customFormat="1" ht="12.75">
      <c r="A23" s="286">
        <v>22</v>
      </c>
      <c r="B23" s="373"/>
      <c r="C23" s="302"/>
      <c r="D23" s="289"/>
      <c r="E23" s="288"/>
      <c r="K23" s="288"/>
      <c r="L23" s="288"/>
      <c r="M23" s="288"/>
      <c r="N23" s="288"/>
      <c r="O23" s="288"/>
      <c r="P23" s="288"/>
      <c r="Q23" s="288"/>
      <c r="R23" s="288"/>
      <c r="S23" s="288"/>
      <c r="T23" s="288"/>
      <c r="U23" s="288"/>
      <c r="V23" s="288"/>
      <c r="W23" s="288"/>
      <c r="X23" s="288"/>
      <c r="Y23" s="288"/>
      <c r="Z23" s="309"/>
      <c r="AA23" s="309"/>
      <c r="AB23" s="305"/>
      <c r="AC23" s="288"/>
    </row>
    <row r="24" spans="1:36" ht="12.75">
      <c r="A24" s="286">
        <v>23</v>
      </c>
      <c r="B24" s="373"/>
      <c r="C24" s="284"/>
      <c r="D24" s="316"/>
      <c r="E24" s="288"/>
      <c r="F24" s="303"/>
      <c r="G24" s="303"/>
      <c r="H24" s="303"/>
      <c r="I24" s="303"/>
      <c r="J24" s="303"/>
      <c r="K24" s="288"/>
      <c r="L24" s="288"/>
      <c r="M24" s="288"/>
      <c r="Z24" s="306"/>
      <c r="AA24" s="309"/>
      <c r="AB24" s="305"/>
      <c r="AC24" s="288"/>
      <c r="AD24" s="303"/>
      <c r="AE24" s="303"/>
      <c r="AF24" s="303"/>
      <c r="AG24" s="303"/>
      <c r="AH24" s="303"/>
      <c r="AI24" s="303"/>
      <c r="AJ24" s="303"/>
    </row>
    <row r="25" spans="1:36" ht="12.75">
      <c r="A25" s="286">
        <v>24</v>
      </c>
      <c r="B25" s="373"/>
      <c r="C25" s="284"/>
      <c r="D25" s="289"/>
      <c r="E25" s="288"/>
      <c r="F25" s="303"/>
      <c r="G25" s="303"/>
      <c r="H25" s="303"/>
      <c r="I25" s="303"/>
      <c r="J25" s="303"/>
      <c r="K25" s="288"/>
      <c r="L25" s="288"/>
      <c r="M25" s="288"/>
      <c r="Z25" s="306"/>
      <c r="AA25" s="309"/>
      <c r="AB25" s="305"/>
      <c r="AC25" s="288"/>
      <c r="AD25" s="303"/>
      <c r="AE25" s="303"/>
      <c r="AF25" s="303"/>
      <c r="AG25" s="303"/>
      <c r="AH25" s="303"/>
      <c r="AI25" s="303"/>
      <c r="AJ25" s="303"/>
    </row>
    <row r="26" spans="1:36" ht="12.75">
      <c r="A26" s="286">
        <v>25</v>
      </c>
      <c r="B26" s="373"/>
      <c r="C26" s="284"/>
      <c r="D26" s="289"/>
      <c r="E26" s="288"/>
      <c r="F26" s="303"/>
      <c r="G26" s="303"/>
      <c r="H26" s="303"/>
      <c r="I26" s="303"/>
      <c r="J26" s="303"/>
      <c r="K26" s="288"/>
      <c r="L26" s="288"/>
      <c r="M26" s="288"/>
      <c r="Z26" s="306"/>
      <c r="AA26" s="309"/>
      <c r="AB26" s="305"/>
      <c r="AC26" s="288"/>
      <c r="AD26" s="303"/>
      <c r="AE26" s="303"/>
      <c r="AF26" s="303"/>
      <c r="AG26" s="303"/>
      <c r="AH26" s="303"/>
      <c r="AI26" s="303"/>
      <c r="AJ26" s="303"/>
    </row>
    <row r="27" spans="1:36" ht="12.75">
      <c r="A27" s="286">
        <v>26</v>
      </c>
      <c r="B27" s="373"/>
      <c r="C27" s="284"/>
      <c r="D27" s="289"/>
      <c r="E27" s="288"/>
      <c r="F27" s="303"/>
      <c r="G27" s="303"/>
      <c r="H27" s="303"/>
      <c r="I27" s="303"/>
      <c r="J27" s="303"/>
      <c r="K27" s="288"/>
      <c r="L27" s="288"/>
      <c r="M27" s="288"/>
      <c r="Z27" s="306"/>
      <c r="AA27" s="309"/>
      <c r="AB27" s="305"/>
      <c r="AC27" s="288"/>
      <c r="AD27" s="303"/>
      <c r="AE27" s="303"/>
      <c r="AF27" s="303"/>
      <c r="AG27" s="303"/>
      <c r="AH27" s="303"/>
      <c r="AI27" s="303"/>
      <c r="AJ27" s="303"/>
    </row>
    <row r="28" spans="1:36" ht="12.75">
      <c r="A28" s="286">
        <v>27</v>
      </c>
      <c r="B28" s="373"/>
      <c r="C28" s="284"/>
      <c r="D28" s="285"/>
      <c r="E28" s="288"/>
      <c r="F28" s="303"/>
      <c r="G28" s="303"/>
      <c r="H28" s="303"/>
      <c r="I28" s="303"/>
      <c r="J28" s="303"/>
      <c r="K28" s="288"/>
      <c r="L28" s="288"/>
      <c r="M28" s="288"/>
      <c r="Z28" s="309"/>
      <c r="AA28" s="309"/>
      <c r="AB28" s="305"/>
      <c r="AC28" s="288"/>
      <c r="AD28" s="303"/>
      <c r="AE28" s="303"/>
      <c r="AF28" s="303"/>
      <c r="AG28" s="303"/>
      <c r="AH28" s="303"/>
      <c r="AI28" s="303"/>
      <c r="AJ28" s="303"/>
    </row>
    <row r="29" spans="1:36" ht="12.75">
      <c r="A29" s="286">
        <v>28</v>
      </c>
      <c r="B29" s="373"/>
      <c r="C29" s="284"/>
      <c r="D29" s="285"/>
      <c r="E29" s="288"/>
      <c r="F29" s="303"/>
      <c r="G29" s="303"/>
      <c r="H29" s="303"/>
      <c r="I29" s="303"/>
      <c r="J29" s="303"/>
      <c r="K29" s="288"/>
      <c r="L29" s="288"/>
      <c r="M29" s="288"/>
      <c r="Z29" s="309"/>
      <c r="AA29" s="309"/>
      <c r="AB29" s="305"/>
      <c r="AC29" s="288"/>
      <c r="AD29" s="303"/>
      <c r="AE29" s="303"/>
      <c r="AF29" s="303"/>
      <c r="AG29" s="303"/>
      <c r="AH29" s="303"/>
      <c r="AI29" s="303"/>
      <c r="AJ29" s="303"/>
    </row>
    <row r="30" spans="1:36" ht="12.75">
      <c r="A30" s="286">
        <v>29</v>
      </c>
      <c r="B30" s="373"/>
      <c r="C30" s="284"/>
      <c r="D30" s="285"/>
      <c r="E30" s="288"/>
      <c r="F30" s="303"/>
      <c r="G30" s="303"/>
      <c r="H30" s="303"/>
      <c r="I30" s="303"/>
      <c r="J30" s="303"/>
      <c r="K30" s="288"/>
      <c r="L30" s="288"/>
      <c r="M30" s="288"/>
      <c r="Z30" s="309"/>
      <c r="AA30" s="309"/>
      <c r="AB30" s="305"/>
      <c r="AC30" s="288"/>
      <c r="AD30" s="303"/>
      <c r="AE30" s="303"/>
      <c r="AF30" s="303"/>
      <c r="AG30" s="303"/>
      <c r="AH30" s="303"/>
      <c r="AI30" s="303"/>
      <c r="AJ30" s="303"/>
    </row>
    <row r="31" spans="1:36" ht="12.75">
      <c r="A31" s="286">
        <v>30</v>
      </c>
      <c r="B31" s="373"/>
      <c r="C31" s="284"/>
      <c r="D31" s="316"/>
      <c r="E31" s="288"/>
      <c r="F31" s="303"/>
      <c r="G31" s="303"/>
      <c r="H31" s="303"/>
      <c r="I31" s="303"/>
      <c r="J31" s="303"/>
      <c r="K31" s="288"/>
      <c r="L31" s="288"/>
      <c r="M31" s="288"/>
      <c r="Z31" s="309"/>
      <c r="AA31" s="309"/>
      <c r="AB31" s="305"/>
      <c r="AC31" s="288"/>
      <c r="AD31" s="303"/>
      <c r="AE31" s="303"/>
      <c r="AF31" s="303"/>
      <c r="AG31" s="303"/>
      <c r="AH31" s="303"/>
      <c r="AI31" s="303"/>
      <c r="AJ31" s="303"/>
    </row>
    <row r="32" spans="1:29" s="303" customFormat="1" ht="12.75">
      <c r="A32" s="286">
        <v>31</v>
      </c>
      <c r="B32" s="373"/>
      <c r="C32" s="302"/>
      <c r="D32" s="316"/>
      <c r="E32" s="288"/>
      <c r="K32" s="288"/>
      <c r="L32" s="288"/>
      <c r="M32" s="288"/>
      <c r="N32" s="288"/>
      <c r="O32" s="288"/>
      <c r="P32" s="288"/>
      <c r="Q32" s="288"/>
      <c r="R32" s="288"/>
      <c r="S32" s="288"/>
      <c r="T32" s="288"/>
      <c r="U32" s="288"/>
      <c r="V32" s="288"/>
      <c r="W32" s="288"/>
      <c r="X32" s="288"/>
      <c r="Y32" s="288"/>
      <c r="Z32" s="309"/>
      <c r="AA32" s="309"/>
      <c r="AB32" s="305"/>
      <c r="AC32" s="288"/>
    </row>
    <row r="33" spans="1:36" ht="12.75">
      <c r="A33" s="286">
        <v>32</v>
      </c>
      <c r="B33" s="373"/>
      <c r="C33" s="284"/>
      <c r="D33" s="316"/>
      <c r="E33" s="288"/>
      <c r="F33" s="303"/>
      <c r="G33" s="303"/>
      <c r="H33" s="303"/>
      <c r="I33" s="303"/>
      <c r="J33" s="303"/>
      <c r="K33" s="288"/>
      <c r="L33" s="288"/>
      <c r="M33" s="288"/>
      <c r="Z33" s="306"/>
      <c r="AA33" s="309"/>
      <c r="AB33" s="305"/>
      <c r="AC33" s="288"/>
      <c r="AD33" s="303"/>
      <c r="AE33" s="303"/>
      <c r="AF33" s="303"/>
      <c r="AG33" s="303"/>
      <c r="AH33" s="303"/>
      <c r="AI33" s="303"/>
      <c r="AJ33" s="303"/>
    </row>
    <row r="34" spans="1:36" ht="12.75">
      <c r="A34" s="286">
        <v>33</v>
      </c>
      <c r="B34" s="373"/>
      <c r="C34" s="284"/>
      <c r="D34" s="316"/>
      <c r="E34" s="288"/>
      <c r="F34" s="303"/>
      <c r="G34" s="303"/>
      <c r="H34" s="303"/>
      <c r="I34" s="303"/>
      <c r="J34" s="303"/>
      <c r="K34" s="288"/>
      <c r="L34" s="288"/>
      <c r="M34" s="288"/>
      <c r="Z34" s="306"/>
      <c r="AA34" s="309"/>
      <c r="AB34" s="305"/>
      <c r="AC34" s="288"/>
      <c r="AD34" s="303"/>
      <c r="AE34" s="303"/>
      <c r="AF34" s="303"/>
      <c r="AG34" s="303"/>
      <c r="AH34" s="303"/>
      <c r="AI34" s="303"/>
      <c r="AJ34" s="303"/>
    </row>
    <row r="35" spans="1:29" s="303" customFormat="1" ht="12.75">
      <c r="A35" s="286">
        <v>34</v>
      </c>
      <c r="B35" s="373"/>
      <c r="C35" s="302"/>
      <c r="D35" s="285"/>
      <c r="E35" s="288"/>
      <c r="K35" s="288"/>
      <c r="L35" s="288"/>
      <c r="M35" s="288"/>
      <c r="N35" s="288"/>
      <c r="O35" s="288"/>
      <c r="P35" s="288"/>
      <c r="Q35" s="288"/>
      <c r="R35" s="288"/>
      <c r="S35" s="288"/>
      <c r="T35" s="288"/>
      <c r="U35" s="288"/>
      <c r="V35" s="288"/>
      <c r="W35" s="288"/>
      <c r="X35" s="288"/>
      <c r="Y35" s="288"/>
      <c r="Z35" s="309"/>
      <c r="AA35" s="309"/>
      <c r="AB35" s="305"/>
      <c r="AC35" s="288"/>
    </row>
    <row r="36" spans="1:29" s="303" customFormat="1" ht="12.75">
      <c r="A36" s="286">
        <v>35</v>
      </c>
      <c r="B36" s="373"/>
      <c r="C36" s="302"/>
      <c r="D36" s="285"/>
      <c r="E36" s="288"/>
      <c r="K36" s="288"/>
      <c r="L36" s="288"/>
      <c r="M36" s="288"/>
      <c r="N36" s="288"/>
      <c r="O36" s="288"/>
      <c r="P36" s="288"/>
      <c r="Q36" s="288"/>
      <c r="R36" s="288"/>
      <c r="S36" s="288"/>
      <c r="T36" s="288"/>
      <c r="U36" s="288"/>
      <c r="V36" s="288"/>
      <c r="W36" s="288"/>
      <c r="X36" s="288"/>
      <c r="Y36" s="288"/>
      <c r="Z36" s="309"/>
      <c r="AA36" s="309"/>
      <c r="AB36" s="305"/>
      <c r="AC36" s="288"/>
    </row>
    <row r="37" spans="1:29" s="303" customFormat="1" ht="12.75">
      <c r="A37" s="286">
        <v>36</v>
      </c>
      <c r="B37" s="373"/>
      <c r="C37" s="302"/>
      <c r="D37" s="285"/>
      <c r="E37" s="288"/>
      <c r="K37" s="288"/>
      <c r="L37" s="288"/>
      <c r="M37" s="288"/>
      <c r="N37" s="288"/>
      <c r="O37" s="288"/>
      <c r="P37" s="288"/>
      <c r="Q37" s="288"/>
      <c r="R37" s="288"/>
      <c r="S37" s="288"/>
      <c r="T37" s="288"/>
      <c r="U37" s="288"/>
      <c r="V37" s="288"/>
      <c r="W37" s="288"/>
      <c r="X37" s="288"/>
      <c r="Y37" s="288"/>
      <c r="Z37" s="309"/>
      <c r="AA37" s="309"/>
      <c r="AB37" s="305"/>
      <c r="AC37" s="288"/>
    </row>
    <row r="38" spans="1:36" ht="12.75">
      <c r="A38" s="286">
        <v>37</v>
      </c>
      <c r="B38" s="373"/>
      <c r="C38" s="284"/>
      <c r="D38" s="289"/>
      <c r="E38" s="288"/>
      <c r="F38" s="303"/>
      <c r="G38" s="303"/>
      <c r="H38" s="303"/>
      <c r="I38" s="303"/>
      <c r="J38" s="303"/>
      <c r="K38" s="288"/>
      <c r="L38" s="288"/>
      <c r="M38" s="288"/>
      <c r="Z38" s="369"/>
      <c r="AA38" s="313"/>
      <c r="AB38" s="305"/>
      <c r="AC38" s="288"/>
      <c r="AD38" s="303"/>
      <c r="AE38" s="303"/>
      <c r="AF38" s="303"/>
      <c r="AG38" s="303"/>
      <c r="AH38" s="303"/>
      <c r="AI38" s="303"/>
      <c r="AJ38" s="303"/>
    </row>
    <row r="39" spans="1:36" ht="12.75">
      <c r="A39" s="286">
        <v>38</v>
      </c>
      <c r="B39" s="373"/>
      <c r="C39" s="284"/>
      <c r="D39" s="289"/>
      <c r="E39" s="288"/>
      <c r="F39" s="303"/>
      <c r="G39" s="303"/>
      <c r="H39" s="303"/>
      <c r="I39" s="303"/>
      <c r="J39" s="303"/>
      <c r="K39" s="288"/>
      <c r="L39" s="288"/>
      <c r="M39" s="288"/>
      <c r="Z39" s="369"/>
      <c r="AA39" s="313"/>
      <c r="AB39" s="305"/>
      <c r="AC39" s="288"/>
      <c r="AD39" s="303"/>
      <c r="AE39" s="303"/>
      <c r="AF39" s="303"/>
      <c r="AG39" s="303"/>
      <c r="AH39" s="303"/>
      <c r="AI39" s="303"/>
      <c r="AJ39" s="303"/>
    </row>
    <row r="40" spans="1:36" ht="12.75">
      <c r="A40" s="286">
        <v>39</v>
      </c>
      <c r="B40" s="373"/>
      <c r="C40" s="284"/>
      <c r="D40" s="289"/>
      <c r="E40" s="288"/>
      <c r="F40" s="303"/>
      <c r="G40" s="303"/>
      <c r="H40" s="303"/>
      <c r="I40" s="303"/>
      <c r="J40" s="303"/>
      <c r="K40" s="288"/>
      <c r="L40" s="288"/>
      <c r="M40" s="288"/>
      <c r="Z40" s="369"/>
      <c r="AA40" s="313"/>
      <c r="AB40" s="370"/>
      <c r="AC40" s="288"/>
      <c r="AD40" s="303"/>
      <c r="AE40" s="303"/>
      <c r="AF40" s="303"/>
      <c r="AG40" s="303"/>
      <c r="AH40" s="303"/>
      <c r="AI40" s="303"/>
      <c r="AJ40" s="303"/>
    </row>
    <row r="41" spans="1:36" ht="12.75">
      <c r="A41" s="286">
        <v>40</v>
      </c>
      <c r="B41" s="373"/>
      <c r="C41" s="284"/>
      <c r="D41" s="289"/>
      <c r="E41" s="288"/>
      <c r="F41" s="303"/>
      <c r="G41" s="303"/>
      <c r="H41" s="303"/>
      <c r="I41" s="303"/>
      <c r="J41" s="303"/>
      <c r="K41" s="288"/>
      <c r="L41" s="288"/>
      <c r="M41" s="288"/>
      <c r="Z41" s="369"/>
      <c r="AA41" s="309"/>
      <c r="AB41" s="370"/>
      <c r="AC41" s="288"/>
      <c r="AD41" s="303"/>
      <c r="AE41" s="303"/>
      <c r="AF41" s="303"/>
      <c r="AG41" s="303"/>
      <c r="AH41" s="303"/>
      <c r="AI41" s="303"/>
      <c r="AJ41" s="303"/>
    </row>
    <row r="42" spans="1:36" ht="12.75">
      <c r="A42" s="286">
        <v>41</v>
      </c>
      <c r="B42" s="373"/>
      <c r="C42" s="284"/>
      <c r="D42" s="289"/>
      <c r="E42" s="288"/>
      <c r="F42" s="303"/>
      <c r="G42" s="303"/>
      <c r="H42" s="303"/>
      <c r="I42" s="303"/>
      <c r="J42" s="303"/>
      <c r="K42" s="371"/>
      <c r="L42" s="288"/>
      <c r="M42" s="288"/>
      <c r="Z42" s="306"/>
      <c r="AA42" s="309"/>
      <c r="AB42" s="305"/>
      <c r="AC42" s="288"/>
      <c r="AD42" s="303"/>
      <c r="AE42" s="303"/>
      <c r="AF42" s="303"/>
      <c r="AG42" s="303"/>
      <c r="AH42" s="303"/>
      <c r="AI42" s="303"/>
      <c r="AJ42" s="303"/>
    </row>
    <row r="43" spans="1:36" ht="12.75">
      <c r="A43" s="286">
        <v>42</v>
      </c>
      <c r="B43" s="373"/>
      <c r="C43" s="284"/>
      <c r="D43" s="316"/>
      <c r="E43" s="288"/>
      <c r="F43" s="303"/>
      <c r="G43" s="303"/>
      <c r="H43" s="303"/>
      <c r="I43" s="303"/>
      <c r="J43" s="303"/>
      <c r="K43" s="288"/>
      <c r="L43" s="288"/>
      <c r="M43" s="288"/>
      <c r="Z43" s="306"/>
      <c r="AA43" s="309"/>
      <c r="AB43" s="305"/>
      <c r="AC43" s="288"/>
      <c r="AD43" s="303"/>
      <c r="AE43" s="303"/>
      <c r="AF43" s="303"/>
      <c r="AG43" s="303"/>
      <c r="AH43" s="303"/>
      <c r="AI43" s="303"/>
      <c r="AJ43" s="303"/>
    </row>
    <row r="44" spans="1:29" s="303" customFormat="1" ht="12.75">
      <c r="A44" s="286">
        <v>43</v>
      </c>
      <c r="B44" s="373"/>
      <c r="C44" s="302"/>
      <c r="D44" s="289"/>
      <c r="E44" s="288"/>
      <c r="K44" s="288"/>
      <c r="L44" s="288"/>
      <c r="M44" s="288"/>
      <c r="N44" s="288"/>
      <c r="O44" s="288"/>
      <c r="P44" s="288"/>
      <c r="Q44" s="288"/>
      <c r="R44" s="288"/>
      <c r="S44" s="288"/>
      <c r="T44" s="288"/>
      <c r="U44" s="288"/>
      <c r="V44" s="288"/>
      <c r="W44" s="288"/>
      <c r="X44" s="288"/>
      <c r="Y44" s="288"/>
      <c r="Z44" s="306"/>
      <c r="AA44" s="309"/>
      <c r="AB44" s="305"/>
      <c r="AC44" s="288"/>
    </row>
    <row r="45" spans="1:29" s="303" customFormat="1" ht="12.75">
      <c r="A45" s="286">
        <v>44</v>
      </c>
      <c r="B45" s="373"/>
      <c r="C45" s="302"/>
      <c r="D45" s="289"/>
      <c r="E45" s="288"/>
      <c r="K45" s="288"/>
      <c r="L45" s="288"/>
      <c r="M45" s="288"/>
      <c r="N45" s="288"/>
      <c r="O45" s="288"/>
      <c r="P45" s="288"/>
      <c r="Q45" s="288"/>
      <c r="R45" s="288"/>
      <c r="S45" s="288"/>
      <c r="T45" s="288"/>
      <c r="U45" s="288"/>
      <c r="V45" s="288"/>
      <c r="W45" s="288"/>
      <c r="X45" s="288"/>
      <c r="Y45" s="288"/>
      <c r="Z45" s="306"/>
      <c r="AA45" s="309"/>
      <c r="AB45" s="305"/>
      <c r="AC45" s="288"/>
    </row>
    <row r="46" spans="1:29" s="303" customFormat="1" ht="12.75">
      <c r="A46" s="286">
        <v>45</v>
      </c>
      <c r="B46" s="373"/>
      <c r="C46" s="302"/>
      <c r="D46" s="285"/>
      <c r="E46" s="288"/>
      <c r="K46" s="288"/>
      <c r="L46" s="288"/>
      <c r="M46" s="288"/>
      <c r="N46" s="288"/>
      <c r="O46" s="288"/>
      <c r="P46" s="288"/>
      <c r="Q46" s="288"/>
      <c r="R46" s="288"/>
      <c r="S46" s="288"/>
      <c r="T46" s="288"/>
      <c r="U46" s="288"/>
      <c r="V46" s="288"/>
      <c r="W46" s="288"/>
      <c r="X46" s="288"/>
      <c r="Y46" s="288"/>
      <c r="Z46" s="309"/>
      <c r="AA46" s="309"/>
      <c r="AB46" s="305"/>
      <c r="AC46" s="288"/>
    </row>
    <row r="47" spans="1:29" s="303" customFormat="1" ht="12.75">
      <c r="A47" s="286">
        <v>46</v>
      </c>
      <c r="B47" s="373"/>
      <c r="C47" s="302"/>
      <c r="D47" s="285"/>
      <c r="E47" s="288"/>
      <c r="K47" s="288"/>
      <c r="L47" s="288"/>
      <c r="M47" s="288"/>
      <c r="N47" s="288"/>
      <c r="O47" s="288"/>
      <c r="P47" s="288"/>
      <c r="Q47" s="288"/>
      <c r="R47" s="288"/>
      <c r="S47" s="288"/>
      <c r="T47" s="288"/>
      <c r="U47" s="288"/>
      <c r="V47" s="288"/>
      <c r="W47" s="288"/>
      <c r="X47" s="288"/>
      <c r="Y47" s="288"/>
      <c r="Z47" s="309"/>
      <c r="AA47" s="309"/>
      <c r="AB47" s="305"/>
      <c r="AC47" s="288"/>
    </row>
    <row r="48" spans="1:29" s="303" customFormat="1" ht="12.75">
      <c r="A48" s="286">
        <v>47</v>
      </c>
      <c r="B48" s="373"/>
      <c r="C48" s="302"/>
      <c r="D48" s="285"/>
      <c r="E48" s="288"/>
      <c r="K48" s="288"/>
      <c r="L48" s="288"/>
      <c r="M48" s="288"/>
      <c r="N48" s="288"/>
      <c r="O48" s="288"/>
      <c r="P48" s="288"/>
      <c r="Q48" s="288"/>
      <c r="R48" s="288"/>
      <c r="S48" s="288"/>
      <c r="T48" s="288"/>
      <c r="U48" s="288"/>
      <c r="V48" s="288"/>
      <c r="W48" s="288"/>
      <c r="X48" s="288"/>
      <c r="Y48" s="288"/>
      <c r="Z48" s="306"/>
      <c r="AA48" s="309"/>
      <c r="AB48" s="305"/>
      <c r="AC48" s="288"/>
    </row>
    <row r="49" spans="1:29" s="303" customFormat="1" ht="12.75">
      <c r="A49" s="286">
        <v>48</v>
      </c>
      <c r="B49" s="373"/>
      <c r="C49" s="302"/>
      <c r="D49" s="285"/>
      <c r="E49" s="288"/>
      <c r="K49" s="288"/>
      <c r="L49" s="288"/>
      <c r="M49" s="288"/>
      <c r="N49" s="288"/>
      <c r="O49" s="288"/>
      <c r="P49" s="288"/>
      <c r="Q49" s="288"/>
      <c r="R49" s="288"/>
      <c r="S49" s="288"/>
      <c r="T49" s="288"/>
      <c r="U49" s="288"/>
      <c r="V49" s="288"/>
      <c r="W49" s="288"/>
      <c r="X49" s="288"/>
      <c r="Y49" s="288"/>
      <c r="Z49" s="306"/>
      <c r="AA49" s="309"/>
      <c r="AB49" s="305"/>
      <c r="AC49" s="288"/>
    </row>
    <row r="50" spans="1:29" s="303" customFormat="1" ht="12.75">
      <c r="A50" s="286">
        <v>49</v>
      </c>
      <c r="B50" s="373"/>
      <c r="C50" s="302"/>
      <c r="D50" s="285"/>
      <c r="E50" s="288"/>
      <c r="K50" s="288"/>
      <c r="L50" s="288"/>
      <c r="M50" s="288"/>
      <c r="N50" s="288"/>
      <c r="O50" s="288"/>
      <c r="P50" s="288"/>
      <c r="Q50" s="288"/>
      <c r="R50" s="288"/>
      <c r="S50" s="288"/>
      <c r="T50" s="288"/>
      <c r="U50" s="288"/>
      <c r="V50" s="288"/>
      <c r="W50" s="288"/>
      <c r="X50" s="288"/>
      <c r="Y50" s="288"/>
      <c r="Z50" s="306"/>
      <c r="AA50" s="309"/>
      <c r="AB50" s="305"/>
      <c r="AC50" s="288"/>
    </row>
    <row r="51" spans="1:29" s="303" customFormat="1" ht="12.75">
      <c r="A51" s="286">
        <v>50</v>
      </c>
      <c r="B51" s="373"/>
      <c r="C51" s="302"/>
      <c r="D51" s="285"/>
      <c r="E51" s="288"/>
      <c r="K51" s="288"/>
      <c r="L51" s="288"/>
      <c r="M51" s="288"/>
      <c r="N51" s="288"/>
      <c r="O51" s="288"/>
      <c r="P51" s="288"/>
      <c r="Q51" s="288"/>
      <c r="R51" s="288"/>
      <c r="S51" s="288"/>
      <c r="T51" s="288"/>
      <c r="U51" s="288"/>
      <c r="V51" s="288"/>
      <c r="W51" s="288"/>
      <c r="X51" s="288"/>
      <c r="Y51" s="288"/>
      <c r="Z51" s="306"/>
      <c r="AA51" s="309"/>
      <c r="AB51" s="305"/>
      <c r="AC51" s="288"/>
    </row>
    <row r="52" spans="1:36" ht="12.75">
      <c r="A52" s="286">
        <v>51</v>
      </c>
      <c r="B52" s="373"/>
      <c r="E52" s="288"/>
      <c r="F52" s="303"/>
      <c r="G52" s="303"/>
      <c r="H52" s="303"/>
      <c r="I52" s="303"/>
      <c r="J52" s="303"/>
      <c r="K52" s="371"/>
      <c r="L52" s="288"/>
      <c r="M52" s="288"/>
      <c r="Z52" s="306"/>
      <c r="AA52" s="306"/>
      <c r="AB52" s="370"/>
      <c r="AC52" s="288"/>
      <c r="AD52" s="303"/>
      <c r="AE52" s="303"/>
      <c r="AF52" s="303"/>
      <c r="AG52" s="303"/>
      <c r="AH52" s="303"/>
      <c r="AI52" s="303"/>
      <c r="AJ52" s="303"/>
    </row>
    <row r="53" spans="1:36" ht="12.75">
      <c r="A53" s="286">
        <v>52</v>
      </c>
      <c r="B53" s="373"/>
      <c r="C53" s="284"/>
      <c r="D53" s="285"/>
      <c r="E53" s="288"/>
      <c r="F53" s="303"/>
      <c r="G53" s="303"/>
      <c r="H53" s="303"/>
      <c r="I53" s="303"/>
      <c r="J53" s="303"/>
      <c r="K53" s="371"/>
      <c r="L53" s="288"/>
      <c r="M53" s="288"/>
      <c r="Z53" s="306"/>
      <c r="AA53" s="309"/>
      <c r="AB53" s="370"/>
      <c r="AC53" s="288"/>
      <c r="AD53" s="303"/>
      <c r="AE53" s="303"/>
      <c r="AF53" s="303"/>
      <c r="AG53" s="303"/>
      <c r="AH53" s="303"/>
      <c r="AI53" s="303"/>
      <c r="AJ53" s="303"/>
    </row>
    <row r="54" spans="1:36" ht="12.75">
      <c r="A54" s="286">
        <v>53</v>
      </c>
      <c r="B54" s="373"/>
      <c r="C54" s="284"/>
      <c r="D54" s="285"/>
      <c r="E54" s="288"/>
      <c r="F54" s="303"/>
      <c r="G54" s="303"/>
      <c r="H54" s="303"/>
      <c r="I54" s="303"/>
      <c r="J54" s="303"/>
      <c r="K54" s="371"/>
      <c r="L54" s="288"/>
      <c r="M54" s="288"/>
      <c r="Z54" s="306"/>
      <c r="AA54" s="309"/>
      <c r="AB54" s="370"/>
      <c r="AC54" s="288"/>
      <c r="AD54" s="303"/>
      <c r="AE54" s="303"/>
      <c r="AF54" s="303"/>
      <c r="AG54" s="303"/>
      <c r="AH54" s="303"/>
      <c r="AI54" s="303"/>
      <c r="AJ54" s="303"/>
    </row>
    <row r="55" spans="1:36" ht="12.75">
      <c r="A55" s="286">
        <v>54</v>
      </c>
      <c r="B55" s="373"/>
      <c r="C55" s="284"/>
      <c r="D55" s="285"/>
      <c r="E55" s="288"/>
      <c r="F55" s="303"/>
      <c r="G55" s="303"/>
      <c r="H55" s="303"/>
      <c r="I55" s="303"/>
      <c r="J55" s="303"/>
      <c r="K55" s="371"/>
      <c r="L55" s="288"/>
      <c r="M55" s="288"/>
      <c r="Z55" s="306"/>
      <c r="AA55" s="309"/>
      <c r="AB55" s="370"/>
      <c r="AC55" s="288"/>
      <c r="AD55" s="303"/>
      <c r="AE55" s="303"/>
      <c r="AF55" s="303"/>
      <c r="AG55" s="303"/>
      <c r="AH55" s="303"/>
      <c r="AI55" s="303"/>
      <c r="AJ55" s="303"/>
    </row>
    <row r="56" spans="1:36" ht="12.75">
      <c r="A56" s="286">
        <v>55</v>
      </c>
      <c r="B56" s="373"/>
      <c r="C56" s="284"/>
      <c r="D56" s="285"/>
      <c r="E56" s="288"/>
      <c r="F56" s="303"/>
      <c r="G56" s="303"/>
      <c r="H56" s="303"/>
      <c r="I56" s="303"/>
      <c r="J56" s="303"/>
      <c r="K56" s="371"/>
      <c r="L56" s="288"/>
      <c r="M56" s="288"/>
      <c r="Z56" s="306"/>
      <c r="AA56" s="309"/>
      <c r="AB56" s="370"/>
      <c r="AC56" s="288"/>
      <c r="AD56" s="303"/>
      <c r="AE56" s="303"/>
      <c r="AF56" s="303"/>
      <c r="AG56" s="303"/>
      <c r="AH56" s="303"/>
      <c r="AI56" s="303"/>
      <c r="AJ56" s="303"/>
    </row>
    <row r="57" spans="1:36" ht="12.75">
      <c r="A57" s="286">
        <v>56</v>
      </c>
      <c r="B57" s="373"/>
      <c r="C57" s="284"/>
      <c r="D57" s="285"/>
      <c r="E57" s="288"/>
      <c r="F57" s="303"/>
      <c r="G57" s="303"/>
      <c r="H57" s="303"/>
      <c r="I57" s="303"/>
      <c r="J57" s="303"/>
      <c r="K57" s="371"/>
      <c r="L57" s="288"/>
      <c r="M57" s="288"/>
      <c r="Z57" s="306"/>
      <c r="AA57" s="309"/>
      <c r="AB57" s="370"/>
      <c r="AC57" s="288"/>
      <c r="AD57" s="303"/>
      <c r="AE57" s="303"/>
      <c r="AF57" s="303"/>
      <c r="AG57" s="303"/>
      <c r="AH57" s="303"/>
      <c r="AI57" s="303"/>
      <c r="AJ57" s="303"/>
    </row>
    <row r="58" spans="1:36" ht="12.75">
      <c r="A58" s="286">
        <v>57</v>
      </c>
      <c r="B58" s="373"/>
      <c r="C58" s="284"/>
      <c r="D58" s="289"/>
      <c r="E58" s="288"/>
      <c r="F58" s="303"/>
      <c r="G58" s="303"/>
      <c r="H58" s="303"/>
      <c r="I58" s="303"/>
      <c r="J58" s="303"/>
      <c r="K58" s="371"/>
      <c r="L58" s="288"/>
      <c r="M58" s="288"/>
      <c r="Z58" s="306"/>
      <c r="AA58" s="309"/>
      <c r="AB58" s="305"/>
      <c r="AC58" s="288"/>
      <c r="AD58" s="303"/>
      <c r="AE58" s="303"/>
      <c r="AF58" s="303"/>
      <c r="AG58" s="303"/>
      <c r="AH58" s="303"/>
      <c r="AI58" s="303"/>
      <c r="AJ58" s="303"/>
    </row>
    <row r="59" spans="1:36" ht="12.75">
      <c r="A59" s="286">
        <v>58</v>
      </c>
      <c r="B59" s="373"/>
      <c r="C59" s="284"/>
      <c r="D59" s="289"/>
      <c r="E59" s="288"/>
      <c r="F59" s="303"/>
      <c r="G59" s="303"/>
      <c r="H59" s="303"/>
      <c r="I59" s="303"/>
      <c r="J59" s="303"/>
      <c r="K59" s="371"/>
      <c r="L59" s="288"/>
      <c r="M59" s="288"/>
      <c r="Z59" s="306"/>
      <c r="AA59" s="309"/>
      <c r="AB59" s="305"/>
      <c r="AC59" s="288"/>
      <c r="AD59" s="303"/>
      <c r="AE59" s="303"/>
      <c r="AF59" s="303"/>
      <c r="AG59" s="303"/>
      <c r="AH59" s="303"/>
      <c r="AI59" s="303"/>
      <c r="AJ59" s="303"/>
    </row>
    <row r="60" spans="1:36" ht="12.75">
      <c r="A60" s="286">
        <v>59</v>
      </c>
      <c r="B60" s="373"/>
      <c r="C60" s="284"/>
      <c r="D60" s="289"/>
      <c r="E60" s="288"/>
      <c r="F60" s="303"/>
      <c r="G60" s="303"/>
      <c r="H60" s="303"/>
      <c r="I60" s="303"/>
      <c r="J60" s="303"/>
      <c r="K60" s="371"/>
      <c r="L60" s="288"/>
      <c r="M60" s="288"/>
      <c r="Z60" s="306"/>
      <c r="AA60" s="309"/>
      <c r="AB60" s="305"/>
      <c r="AC60" s="288"/>
      <c r="AD60" s="303"/>
      <c r="AE60" s="303"/>
      <c r="AF60" s="303"/>
      <c r="AG60" s="303"/>
      <c r="AH60" s="303"/>
      <c r="AI60" s="303"/>
      <c r="AJ60" s="303"/>
    </row>
    <row r="61" spans="1:36" ht="12.75">
      <c r="A61" s="286">
        <v>60</v>
      </c>
      <c r="B61" s="373"/>
      <c r="C61" s="284"/>
      <c r="D61" s="289"/>
      <c r="E61" s="288"/>
      <c r="F61" s="303"/>
      <c r="G61" s="303"/>
      <c r="H61" s="303"/>
      <c r="I61" s="303"/>
      <c r="J61" s="303"/>
      <c r="K61" s="371"/>
      <c r="L61" s="288"/>
      <c r="M61" s="288"/>
      <c r="Z61" s="306"/>
      <c r="AA61" s="309"/>
      <c r="AB61" s="305"/>
      <c r="AC61" s="288"/>
      <c r="AD61" s="303"/>
      <c r="AE61" s="303"/>
      <c r="AF61" s="303"/>
      <c r="AG61" s="303"/>
      <c r="AH61" s="303"/>
      <c r="AI61" s="303"/>
      <c r="AJ61" s="303"/>
    </row>
    <row r="62" spans="1:36" ht="12.75">
      <c r="A62" s="286">
        <v>61</v>
      </c>
      <c r="B62" s="373"/>
      <c r="C62" s="284"/>
      <c r="D62" s="289"/>
      <c r="E62" s="288"/>
      <c r="F62" s="303"/>
      <c r="G62" s="303"/>
      <c r="H62" s="303"/>
      <c r="I62" s="303"/>
      <c r="J62" s="303"/>
      <c r="K62" s="371"/>
      <c r="L62" s="288"/>
      <c r="M62" s="288"/>
      <c r="Z62" s="306"/>
      <c r="AA62" s="309"/>
      <c r="AB62" s="305"/>
      <c r="AC62" s="288"/>
      <c r="AD62" s="303"/>
      <c r="AE62" s="303"/>
      <c r="AF62" s="303"/>
      <c r="AG62" s="303"/>
      <c r="AH62" s="303"/>
      <c r="AI62" s="303"/>
      <c r="AJ62" s="303"/>
    </row>
    <row r="63" spans="1:36" ht="12.75">
      <c r="A63" s="286">
        <v>62</v>
      </c>
      <c r="B63" s="373"/>
      <c r="C63" s="284"/>
      <c r="D63" s="289"/>
      <c r="E63" s="288"/>
      <c r="F63" s="303"/>
      <c r="G63" s="303"/>
      <c r="H63" s="303"/>
      <c r="I63" s="303"/>
      <c r="J63" s="303"/>
      <c r="K63" s="371"/>
      <c r="L63" s="288"/>
      <c r="M63" s="288"/>
      <c r="Z63" s="306"/>
      <c r="AA63" s="309"/>
      <c r="AB63" s="305"/>
      <c r="AC63" s="288"/>
      <c r="AD63" s="303"/>
      <c r="AE63" s="303"/>
      <c r="AF63" s="303"/>
      <c r="AG63" s="303"/>
      <c r="AH63" s="303"/>
      <c r="AI63" s="303"/>
      <c r="AJ63" s="303"/>
    </row>
    <row r="64" spans="1:36" ht="12.75">
      <c r="A64" s="286">
        <v>63</v>
      </c>
      <c r="B64" s="373"/>
      <c r="C64" s="284"/>
      <c r="D64" s="285"/>
      <c r="E64" s="288"/>
      <c r="F64" s="303"/>
      <c r="G64" s="303"/>
      <c r="H64" s="303"/>
      <c r="I64" s="303"/>
      <c r="J64" s="303"/>
      <c r="K64" s="371"/>
      <c r="L64" s="288"/>
      <c r="M64" s="288"/>
      <c r="Z64" s="306"/>
      <c r="AA64" s="309"/>
      <c r="AB64" s="305"/>
      <c r="AC64" s="288"/>
      <c r="AD64" s="303"/>
      <c r="AE64" s="303"/>
      <c r="AF64" s="303"/>
      <c r="AG64" s="303"/>
      <c r="AH64" s="303"/>
      <c r="AI64" s="303"/>
      <c r="AJ64" s="303"/>
    </row>
    <row r="65" spans="1:36" ht="12.75">
      <c r="A65" s="286">
        <v>64</v>
      </c>
      <c r="B65" s="373"/>
      <c r="C65" s="284"/>
      <c r="D65" s="285"/>
      <c r="E65" s="288"/>
      <c r="F65" s="303"/>
      <c r="G65" s="303"/>
      <c r="H65" s="303"/>
      <c r="I65" s="303"/>
      <c r="J65" s="303"/>
      <c r="K65" s="371"/>
      <c r="L65" s="288"/>
      <c r="M65" s="288"/>
      <c r="Z65" s="306"/>
      <c r="AA65" s="313"/>
      <c r="AB65" s="305"/>
      <c r="AC65" s="288"/>
      <c r="AD65" s="303"/>
      <c r="AE65" s="303"/>
      <c r="AF65" s="303"/>
      <c r="AG65" s="303"/>
      <c r="AH65" s="303"/>
      <c r="AI65" s="303"/>
      <c r="AJ65" s="303"/>
    </row>
    <row r="66" spans="1:36" ht="12.75">
      <c r="A66" s="286">
        <v>65</v>
      </c>
      <c r="B66" s="373"/>
      <c r="C66" s="284"/>
      <c r="D66" s="285"/>
      <c r="E66" s="288"/>
      <c r="F66" s="303"/>
      <c r="G66" s="303"/>
      <c r="H66" s="303"/>
      <c r="I66" s="303"/>
      <c r="J66" s="303"/>
      <c r="K66" s="371"/>
      <c r="L66" s="288"/>
      <c r="M66" s="288"/>
      <c r="Z66" s="306"/>
      <c r="AA66" s="313"/>
      <c r="AB66" s="305"/>
      <c r="AC66" s="288"/>
      <c r="AD66" s="303"/>
      <c r="AE66" s="303"/>
      <c r="AF66" s="303"/>
      <c r="AG66" s="303"/>
      <c r="AH66" s="303"/>
      <c r="AI66" s="303"/>
      <c r="AJ66" s="303"/>
    </row>
    <row r="67" spans="1:36" ht="12.75">
      <c r="A67" s="286">
        <v>66</v>
      </c>
      <c r="B67" s="373"/>
      <c r="C67" s="284"/>
      <c r="D67" s="285"/>
      <c r="E67" s="288"/>
      <c r="F67" s="303"/>
      <c r="G67" s="303"/>
      <c r="H67" s="303"/>
      <c r="I67" s="303"/>
      <c r="J67" s="303"/>
      <c r="K67" s="371"/>
      <c r="L67" s="288"/>
      <c r="M67" s="288"/>
      <c r="Z67" s="306"/>
      <c r="AA67" s="313"/>
      <c r="AB67" s="305"/>
      <c r="AC67" s="288"/>
      <c r="AD67" s="303"/>
      <c r="AE67" s="303"/>
      <c r="AF67" s="303"/>
      <c r="AG67" s="303"/>
      <c r="AH67" s="303"/>
      <c r="AI67" s="303"/>
      <c r="AJ67" s="303"/>
    </row>
    <row r="68" spans="1:36" ht="12.75">
      <c r="A68" s="286">
        <v>67</v>
      </c>
      <c r="B68" s="373"/>
      <c r="C68" s="284"/>
      <c r="D68" s="285"/>
      <c r="E68" s="288"/>
      <c r="F68" s="303"/>
      <c r="G68" s="303"/>
      <c r="H68" s="303"/>
      <c r="I68" s="303"/>
      <c r="J68" s="303"/>
      <c r="K68" s="371"/>
      <c r="L68" s="288"/>
      <c r="M68" s="288"/>
      <c r="Z68" s="306"/>
      <c r="AA68" s="309"/>
      <c r="AB68" s="305"/>
      <c r="AC68" s="288"/>
      <c r="AD68" s="303"/>
      <c r="AE68" s="303"/>
      <c r="AF68" s="303"/>
      <c r="AG68" s="303"/>
      <c r="AH68" s="303"/>
      <c r="AI68" s="303"/>
      <c r="AJ68" s="303"/>
    </row>
    <row r="69" spans="1:36" ht="12.75">
      <c r="A69" s="286">
        <v>68</v>
      </c>
      <c r="B69" s="373"/>
      <c r="C69" s="284"/>
      <c r="D69" s="285"/>
      <c r="E69" s="288"/>
      <c r="F69" s="303"/>
      <c r="G69" s="303"/>
      <c r="H69" s="303"/>
      <c r="I69" s="303"/>
      <c r="J69" s="303"/>
      <c r="K69" s="371"/>
      <c r="L69" s="288"/>
      <c r="M69" s="288"/>
      <c r="Z69" s="306"/>
      <c r="AA69" s="309"/>
      <c r="AB69" s="305"/>
      <c r="AC69" s="288"/>
      <c r="AD69" s="303"/>
      <c r="AE69" s="303"/>
      <c r="AF69" s="303"/>
      <c r="AG69" s="303"/>
      <c r="AH69" s="303"/>
      <c r="AI69" s="303"/>
      <c r="AJ69" s="303"/>
    </row>
    <row r="70" spans="1:36" ht="12.75">
      <c r="A70" s="286">
        <v>69</v>
      </c>
      <c r="B70" s="373"/>
      <c r="C70" s="284"/>
      <c r="D70" s="285"/>
      <c r="E70" s="288"/>
      <c r="F70" s="303"/>
      <c r="G70" s="303"/>
      <c r="H70" s="303"/>
      <c r="I70" s="303"/>
      <c r="J70" s="303"/>
      <c r="K70" s="288"/>
      <c r="L70" s="288"/>
      <c r="M70" s="288"/>
      <c r="Z70" s="309"/>
      <c r="AA70" s="313"/>
      <c r="AB70" s="305"/>
      <c r="AC70" s="288"/>
      <c r="AD70" s="303"/>
      <c r="AE70" s="303"/>
      <c r="AF70" s="303"/>
      <c r="AG70" s="303"/>
      <c r="AH70" s="303"/>
      <c r="AI70" s="303"/>
      <c r="AJ70" s="303"/>
    </row>
    <row r="71" spans="1:36" ht="12.75">
      <c r="A71" s="286">
        <v>70</v>
      </c>
      <c r="B71" s="373"/>
      <c r="C71" s="284"/>
      <c r="D71" s="285"/>
      <c r="E71" s="288"/>
      <c r="F71" s="303"/>
      <c r="G71" s="303"/>
      <c r="H71" s="303"/>
      <c r="I71" s="303"/>
      <c r="J71" s="303"/>
      <c r="K71" s="288"/>
      <c r="L71" s="288"/>
      <c r="M71" s="288"/>
      <c r="Z71" s="309"/>
      <c r="AA71" s="313"/>
      <c r="AB71" s="305"/>
      <c r="AC71" s="288"/>
      <c r="AD71" s="303"/>
      <c r="AE71" s="303"/>
      <c r="AF71" s="303"/>
      <c r="AG71" s="303"/>
      <c r="AH71" s="303"/>
      <c r="AI71" s="303"/>
      <c r="AJ71" s="303"/>
    </row>
    <row r="72" spans="1:36" ht="12.75">
      <c r="A72" s="286">
        <v>71</v>
      </c>
      <c r="B72" s="373"/>
      <c r="C72" s="284"/>
      <c r="D72" s="312"/>
      <c r="E72" s="288"/>
      <c r="F72" s="303"/>
      <c r="G72" s="303"/>
      <c r="H72" s="303"/>
      <c r="I72" s="303"/>
      <c r="J72" s="303"/>
      <c r="K72" s="288"/>
      <c r="L72" s="288"/>
      <c r="M72" s="288"/>
      <c r="Z72" s="309"/>
      <c r="AA72" s="313"/>
      <c r="AB72" s="305"/>
      <c r="AC72" s="288"/>
      <c r="AD72" s="303"/>
      <c r="AE72" s="303"/>
      <c r="AF72" s="303"/>
      <c r="AG72" s="303"/>
      <c r="AH72" s="303"/>
      <c r="AI72" s="303"/>
      <c r="AJ72" s="303"/>
    </row>
    <row r="73" spans="1:36" ht="12.75">
      <c r="A73" s="286">
        <v>72</v>
      </c>
      <c r="B73" s="373"/>
      <c r="C73" s="284"/>
      <c r="D73" s="285"/>
      <c r="E73" s="288"/>
      <c r="F73" s="303"/>
      <c r="G73" s="303"/>
      <c r="H73" s="303"/>
      <c r="I73" s="303"/>
      <c r="J73" s="303"/>
      <c r="K73" s="288"/>
      <c r="L73" s="288"/>
      <c r="M73" s="288"/>
      <c r="Z73" s="309"/>
      <c r="AA73" s="313"/>
      <c r="AB73" s="305"/>
      <c r="AC73" s="288"/>
      <c r="AD73" s="303"/>
      <c r="AE73" s="303"/>
      <c r="AF73" s="303"/>
      <c r="AG73" s="303"/>
      <c r="AH73" s="303"/>
      <c r="AI73" s="303"/>
      <c r="AJ73" s="303"/>
    </row>
    <row r="74" spans="1:36" ht="12.75">
      <c r="A74" s="286">
        <v>73</v>
      </c>
      <c r="B74" s="373"/>
      <c r="C74" s="284"/>
      <c r="D74" s="312"/>
      <c r="E74" s="288"/>
      <c r="F74" s="303"/>
      <c r="G74" s="303"/>
      <c r="H74" s="303"/>
      <c r="I74" s="303"/>
      <c r="J74" s="303"/>
      <c r="K74" s="288"/>
      <c r="L74" s="288"/>
      <c r="M74" s="288"/>
      <c r="Z74" s="309"/>
      <c r="AA74" s="313"/>
      <c r="AB74" s="305"/>
      <c r="AC74" s="288"/>
      <c r="AD74" s="303"/>
      <c r="AE74" s="303"/>
      <c r="AF74" s="303"/>
      <c r="AG74" s="303"/>
      <c r="AH74" s="303"/>
      <c r="AI74" s="303"/>
      <c r="AJ74" s="303"/>
    </row>
    <row r="75" spans="1:36" ht="12.75">
      <c r="A75" s="286">
        <v>74</v>
      </c>
      <c r="B75" s="373"/>
      <c r="C75" s="284"/>
      <c r="D75" s="285"/>
      <c r="E75" s="288"/>
      <c r="F75" s="303"/>
      <c r="G75" s="303"/>
      <c r="H75" s="303"/>
      <c r="I75" s="303"/>
      <c r="J75" s="303"/>
      <c r="K75" s="288"/>
      <c r="L75" s="288"/>
      <c r="M75" s="288"/>
      <c r="Z75" s="306"/>
      <c r="AA75" s="309"/>
      <c r="AB75" s="305"/>
      <c r="AC75" s="288"/>
      <c r="AD75" s="303"/>
      <c r="AE75" s="303"/>
      <c r="AF75" s="303"/>
      <c r="AG75" s="303"/>
      <c r="AH75" s="303"/>
      <c r="AI75" s="303"/>
      <c r="AJ75" s="303"/>
    </row>
    <row r="76" spans="1:36" ht="12.75">
      <c r="A76" s="286">
        <v>75</v>
      </c>
      <c r="B76" s="373"/>
      <c r="C76" s="284"/>
      <c r="D76" s="285"/>
      <c r="E76" s="288"/>
      <c r="F76" s="303"/>
      <c r="G76" s="303"/>
      <c r="H76" s="303"/>
      <c r="I76" s="303"/>
      <c r="J76" s="303"/>
      <c r="K76" s="288"/>
      <c r="L76" s="288"/>
      <c r="M76" s="288"/>
      <c r="Z76" s="306"/>
      <c r="AA76" s="309"/>
      <c r="AB76" s="305"/>
      <c r="AC76" s="288"/>
      <c r="AD76" s="303"/>
      <c r="AE76" s="303"/>
      <c r="AF76" s="303"/>
      <c r="AG76" s="303"/>
      <c r="AH76" s="303"/>
      <c r="AI76" s="303"/>
      <c r="AJ76" s="303"/>
    </row>
    <row r="77" spans="1:36" ht="12.75">
      <c r="A77" s="286">
        <v>76</v>
      </c>
      <c r="B77" s="373"/>
      <c r="C77" s="284"/>
      <c r="D77" s="285"/>
      <c r="E77" s="288"/>
      <c r="F77" s="303"/>
      <c r="G77" s="303"/>
      <c r="H77" s="303"/>
      <c r="I77" s="303"/>
      <c r="J77" s="303"/>
      <c r="K77" s="288"/>
      <c r="L77" s="288"/>
      <c r="M77" s="288"/>
      <c r="Z77" s="306"/>
      <c r="AA77" s="309"/>
      <c r="AB77" s="305"/>
      <c r="AC77" s="288"/>
      <c r="AD77" s="303"/>
      <c r="AE77" s="303"/>
      <c r="AF77" s="303"/>
      <c r="AG77" s="303"/>
      <c r="AH77" s="303"/>
      <c r="AI77" s="303"/>
      <c r="AJ77" s="303"/>
    </row>
    <row r="78" spans="1:36" ht="12.75">
      <c r="A78" s="286">
        <v>77</v>
      </c>
      <c r="B78" s="373"/>
      <c r="C78" s="284"/>
      <c r="D78" s="285"/>
      <c r="E78" s="288"/>
      <c r="F78" s="303"/>
      <c r="G78" s="303"/>
      <c r="H78" s="303"/>
      <c r="I78" s="303"/>
      <c r="J78" s="303"/>
      <c r="K78" s="288"/>
      <c r="L78" s="288"/>
      <c r="M78" s="288"/>
      <c r="Z78" s="306"/>
      <c r="AA78" s="309"/>
      <c r="AB78" s="305"/>
      <c r="AC78" s="288"/>
      <c r="AD78" s="303"/>
      <c r="AE78" s="303"/>
      <c r="AF78" s="303"/>
      <c r="AG78" s="303"/>
      <c r="AH78" s="303"/>
      <c r="AI78" s="303"/>
      <c r="AJ78" s="303"/>
    </row>
    <row r="79" spans="1:36" ht="12.75">
      <c r="A79" s="286">
        <v>78</v>
      </c>
      <c r="B79" s="373"/>
      <c r="C79" s="284"/>
      <c r="D79" s="285"/>
      <c r="E79" s="288"/>
      <c r="F79" s="303"/>
      <c r="G79" s="303"/>
      <c r="H79" s="303"/>
      <c r="I79" s="303"/>
      <c r="J79" s="303"/>
      <c r="K79" s="288"/>
      <c r="L79" s="288"/>
      <c r="M79" s="288"/>
      <c r="Z79" s="306"/>
      <c r="AA79" s="309"/>
      <c r="AB79" s="305"/>
      <c r="AC79" s="288"/>
      <c r="AD79" s="303"/>
      <c r="AE79" s="303"/>
      <c r="AF79" s="303"/>
      <c r="AG79" s="303"/>
      <c r="AH79" s="303"/>
      <c r="AI79" s="303"/>
      <c r="AJ79" s="303"/>
    </row>
    <row r="80" spans="1:36" ht="12.75">
      <c r="A80" s="286">
        <v>79</v>
      </c>
      <c r="B80" s="373"/>
      <c r="C80" s="284"/>
      <c r="D80" s="285"/>
      <c r="E80" s="288"/>
      <c r="F80" s="303"/>
      <c r="G80" s="303"/>
      <c r="H80" s="303"/>
      <c r="I80" s="303"/>
      <c r="J80" s="303"/>
      <c r="K80" s="288"/>
      <c r="L80" s="288"/>
      <c r="M80" s="288"/>
      <c r="Z80" s="306"/>
      <c r="AA80" s="309"/>
      <c r="AB80" s="305"/>
      <c r="AC80" s="288"/>
      <c r="AD80" s="303"/>
      <c r="AE80" s="303"/>
      <c r="AF80" s="303"/>
      <c r="AG80" s="303"/>
      <c r="AH80" s="303"/>
      <c r="AI80" s="303"/>
      <c r="AJ80" s="303"/>
    </row>
    <row r="81" spans="1:36" ht="12.75">
      <c r="A81" s="286">
        <v>80</v>
      </c>
      <c r="B81" s="373"/>
      <c r="C81" s="284"/>
      <c r="D81" s="285"/>
      <c r="E81" s="288"/>
      <c r="F81" s="303"/>
      <c r="G81" s="303"/>
      <c r="H81" s="303"/>
      <c r="I81" s="303"/>
      <c r="J81" s="303"/>
      <c r="K81" s="288"/>
      <c r="L81" s="288"/>
      <c r="M81" s="288"/>
      <c r="Z81" s="306"/>
      <c r="AA81" s="309"/>
      <c r="AB81" s="305"/>
      <c r="AC81" s="288"/>
      <c r="AD81" s="303"/>
      <c r="AE81" s="303"/>
      <c r="AF81" s="303"/>
      <c r="AG81" s="303"/>
      <c r="AH81" s="303"/>
      <c r="AI81" s="303"/>
      <c r="AJ81" s="303"/>
    </row>
    <row r="82" spans="1:36" ht="12.75">
      <c r="A82" s="286">
        <v>81</v>
      </c>
      <c r="B82" s="373"/>
      <c r="C82" s="284"/>
      <c r="D82" s="285"/>
      <c r="E82" s="288"/>
      <c r="F82" s="372"/>
      <c r="G82" s="303"/>
      <c r="H82" s="303"/>
      <c r="I82" s="303"/>
      <c r="J82" s="303"/>
      <c r="K82" s="288"/>
      <c r="L82" s="288"/>
      <c r="M82" s="288"/>
      <c r="Z82" s="306"/>
      <c r="AA82" s="309"/>
      <c r="AB82" s="305"/>
      <c r="AC82" s="288"/>
      <c r="AD82" s="303"/>
      <c r="AE82" s="303"/>
      <c r="AF82" s="303"/>
      <c r="AG82" s="303"/>
      <c r="AH82" s="303"/>
      <c r="AI82" s="303"/>
      <c r="AJ82" s="303"/>
    </row>
    <row r="83" spans="1:36" ht="12.75">
      <c r="A83" s="286">
        <v>82</v>
      </c>
      <c r="B83" s="373"/>
      <c r="C83" s="284"/>
      <c r="D83" s="285"/>
      <c r="E83" s="288"/>
      <c r="F83" s="303"/>
      <c r="G83" s="303"/>
      <c r="H83" s="303"/>
      <c r="I83" s="303"/>
      <c r="J83" s="303"/>
      <c r="K83" s="288"/>
      <c r="L83" s="288"/>
      <c r="M83" s="288"/>
      <c r="Z83" s="306"/>
      <c r="AA83" s="309"/>
      <c r="AB83" s="305"/>
      <c r="AC83" s="288"/>
      <c r="AD83" s="303"/>
      <c r="AE83" s="303"/>
      <c r="AF83" s="303"/>
      <c r="AG83" s="303"/>
      <c r="AH83" s="303"/>
      <c r="AI83" s="303"/>
      <c r="AJ83" s="303"/>
    </row>
    <row r="84" spans="1:36" ht="12.75">
      <c r="A84" s="286">
        <v>83</v>
      </c>
      <c r="B84" s="373"/>
      <c r="C84" s="284"/>
      <c r="D84" s="285"/>
      <c r="E84" s="288"/>
      <c r="F84" s="303"/>
      <c r="G84" s="303"/>
      <c r="H84" s="303"/>
      <c r="I84" s="303"/>
      <c r="J84" s="303"/>
      <c r="K84" s="288"/>
      <c r="L84" s="288"/>
      <c r="M84" s="288"/>
      <c r="Z84" s="306"/>
      <c r="AA84" s="309"/>
      <c r="AB84" s="305"/>
      <c r="AC84" s="288"/>
      <c r="AD84" s="303"/>
      <c r="AE84" s="303"/>
      <c r="AF84" s="303"/>
      <c r="AG84" s="303"/>
      <c r="AH84" s="303"/>
      <c r="AI84" s="303"/>
      <c r="AJ84" s="303"/>
    </row>
    <row r="85" spans="1:36" ht="12.75">
      <c r="A85" s="286">
        <v>84</v>
      </c>
      <c r="B85" s="373"/>
      <c r="C85" s="284"/>
      <c r="D85" s="285"/>
      <c r="E85" s="288"/>
      <c r="F85" s="303"/>
      <c r="G85" s="303"/>
      <c r="H85" s="303"/>
      <c r="I85" s="303"/>
      <c r="J85" s="303"/>
      <c r="K85" s="288"/>
      <c r="L85" s="288"/>
      <c r="M85" s="288"/>
      <c r="Z85" s="306"/>
      <c r="AA85" s="309"/>
      <c r="AB85" s="305"/>
      <c r="AC85" s="288"/>
      <c r="AD85" s="303"/>
      <c r="AE85" s="303"/>
      <c r="AF85" s="303"/>
      <c r="AG85" s="303"/>
      <c r="AH85" s="303"/>
      <c r="AI85" s="303"/>
      <c r="AJ85" s="303"/>
    </row>
    <row r="86" spans="1:36" ht="12.75">
      <c r="A86" s="286">
        <v>85</v>
      </c>
      <c r="B86" s="373"/>
      <c r="C86" s="284"/>
      <c r="D86" s="285"/>
      <c r="E86" s="288"/>
      <c r="F86" s="303"/>
      <c r="G86" s="303"/>
      <c r="H86" s="303"/>
      <c r="I86" s="303"/>
      <c r="J86" s="303"/>
      <c r="K86" s="288"/>
      <c r="L86" s="288"/>
      <c r="M86" s="288"/>
      <c r="Z86" s="309"/>
      <c r="AA86" s="309"/>
      <c r="AB86" s="305"/>
      <c r="AC86" s="288"/>
      <c r="AD86" s="303"/>
      <c r="AE86" s="303"/>
      <c r="AF86" s="303"/>
      <c r="AG86" s="303"/>
      <c r="AH86" s="303"/>
      <c r="AI86" s="303"/>
      <c r="AJ86" s="303"/>
    </row>
    <row r="87" spans="1:36" ht="12.75">
      <c r="A87" s="286">
        <v>86</v>
      </c>
      <c r="B87" s="373"/>
      <c r="C87" s="284"/>
      <c r="D87" s="285"/>
      <c r="E87" s="288"/>
      <c r="F87" s="303"/>
      <c r="G87" s="303"/>
      <c r="H87" s="303"/>
      <c r="I87" s="303"/>
      <c r="J87" s="303"/>
      <c r="K87" s="288"/>
      <c r="L87" s="288"/>
      <c r="M87" s="288"/>
      <c r="Z87" s="309"/>
      <c r="AA87" s="309"/>
      <c r="AB87" s="305"/>
      <c r="AC87" s="288"/>
      <c r="AD87" s="303"/>
      <c r="AE87" s="303"/>
      <c r="AF87" s="303"/>
      <c r="AG87" s="303"/>
      <c r="AH87" s="303"/>
      <c r="AI87" s="303"/>
      <c r="AJ87" s="303"/>
    </row>
    <row r="88" spans="1:36" ht="12.75">
      <c r="A88" s="286">
        <v>87</v>
      </c>
      <c r="B88" s="373"/>
      <c r="C88" s="284"/>
      <c r="D88" s="285"/>
      <c r="E88" s="288"/>
      <c r="F88" s="303"/>
      <c r="G88" s="303"/>
      <c r="H88" s="303"/>
      <c r="I88" s="303"/>
      <c r="J88" s="303"/>
      <c r="K88" s="288"/>
      <c r="L88" s="288"/>
      <c r="M88" s="288"/>
      <c r="Z88" s="309"/>
      <c r="AA88" s="309"/>
      <c r="AB88" s="305"/>
      <c r="AC88" s="288"/>
      <c r="AD88" s="303"/>
      <c r="AE88" s="303"/>
      <c r="AF88" s="303"/>
      <c r="AG88" s="303"/>
      <c r="AH88" s="303"/>
      <c r="AI88" s="303"/>
      <c r="AJ88" s="303"/>
    </row>
    <row r="89" spans="1:36" ht="12.75">
      <c r="A89" s="286">
        <v>88</v>
      </c>
      <c r="B89" s="373"/>
      <c r="C89" s="284"/>
      <c r="D89" s="312"/>
      <c r="E89" s="288"/>
      <c r="F89" s="303"/>
      <c r="G89" s="303"/>
      <c r="H89" s="303"/>
      <c r="I89" s="303"/>
      <c r="J89" s="303"/>
      <c r="K89" s="288"/>
      <c r="L89" s="288"/>
      <c r="M89" s="288"/>
      <c r="Z89" s="309"/>
      <c r="AA89" s="309"/>
      <c r="AB89" s="305"/>
      <c r="AC89" s="288"/>
      <c r="AD89" s="303"/>
      <c r="AE89" s="303"/>
      <c r="AF89" s="303"/>
      <c r="AG89" s="303"/>
      <c r="AH89" s="303"/>
      <c r="AI89" s="303"/>
      <c r="AJ89" s="303"/>
    </row>
    <row r="90" spans="1:36" ht="12.75">
      <c r="A90" s="286">
        <v>89</v>
      </c>
      <c r="B90" s="373"/>
      <c r="C90" s="284"/>
      <c r="D90" s="285"/>
      <c r="E90" s="288"/>
      <c r="F90" s="303"/>
      <c r="G90" s="303"/>
      <c r="H90" s="303"/>
      <c r="I90" s="303"/>
      <c r="J90" s="303"/>
      <c r="K90" s="288"/>
      <c r="L90" s="288"/>
      <c r="M90" s="288"/>
      <c r="Z90" s="309"/>
      <c r="AA90" s="309"/>
      <c r="AB90" s="305"/>
      <c r="AC90" s="288"/>
      <c r="AD90" s="303"/>
      <c r="AE90" s="303"/>
      <c r="AF90" s="303"/>
      <c r="AG90" s="303"/>
      <c r="AH90" s="303"/>
      <c r="AI90" s="303"/>
      <c r="AJ90" s="303"/>
    </row>
    <row r="91" spans="1:36" ht="12.75">
      <c r="A91" s="286">
        <v>90</v>
      </c>
      <c r="B91" s="373"/>
      <c r="C91" s="284"/>
      <c r="D91" s="285"/>
      <c r="E91" s="288"/>
      <c r="F91" s="303"/>
      <c r="G91" s="303"/>
      <c r="H91" s="303"/>
      <c r="I91" s="303"/>
      <c r="J91" s="303"/>
      <c r="K91" s="288"/>
      <c r="L91" s="288"/>
      <c r="M91" s="288"/>
      <c r="Z91" s="309"/>
      <c r="AA91" s="309"/>
      <c r="AB91" s="305"/>
      <c r="AC91" s="288"/>
      <c r="AD91" s="303"/>
      <c r="AE91" s="303"/>
      <c r="AF91" s="303"/>
      <c r="AG91" s="303"/>
      <c r="AH91" s="303"/>
      <c r="AI91" s="303"/>
      <c r="AJ91" s="303"/>
    </row>
    <row r="92" spans="1:36" ht="12.75">
      <c r="A92" s="286">
        <v>91</v>
      </c>
      <c r="B92" s="373"/>
      <c r="C92" s="284"/>
      <c r="D92" s="312"/>
      <c r="E92" s="288"/>
      <c r="F92" s="303"/>
      <c r="G92" s="303"/>
      <c r="H92" s="303"/>
      <c r="I92" s="303"/>
      <c r="J92" s="303"/>
      <c r="K92" s="288"/>
      <c r="L92" s="288"/>
      <c r="M92" s="288"/>
      <c r="Z92" s="309"/>
      <c r="AA92" s="309"/>
      <c r="AB92" s="305"/>
      <c r="AC92" s="288"/>
      <c r="AD92" s="303"/>
      <c r="AE92" s="303"/>
      <c r="AF92" s="303"/>
      <c r="AG92" s="303"/>
      <c r="AH92" s="303"/>
      <c r="AI92" s="303"/>
      <c r="AJ92" s="303"/>
    </row>
    <row r="93" spans="1:36" ht="12.75">
      <c r="A93" s="286">
        <v>92</v>
      </c>
      <c r="B93" s="373"/>
      <c r="C93" s="284"/>
      <c r="D93" s="285"/>
      <c r="E93" s="288"/>
      <c r="F93" s="303"/>
      <c r="G93" s="303"/>
      <c r="H93" s="303"/>
      <c r="I93" s="303"/>
      <c r="J93" s="303"/>
      <c r="K93" s="288"/>
      <c r="L93" s="288"/>
      <c r="M93" s="288"/>
      <c r="Z93" s="309"/>
      <c r="AA93" s="309"/>
      <c r="AB93" s="305"/>
      <c r="AC93" s="288"/>
      <c r="AD93" s="303"/>
      <c r="AE93" s="303"/>
      <c r="AF93" s="303"/>
      <c r="AG93" s="303"/>
      <c r="AH93" s="303"/>
      <c r="AI93" s="303"/>
      <c r="AJ93" s="303"/>
    </row>
    <row r="94" spans="1:36" ht="12.75">
      <c r="A94" s="286">
        <v>93</v>
      </c>
      <c r="B94" s="373"/>
      <c r="C94" s="284"/>
      <c r="D94" s="285"/>
      <c r="E94" s="288"/>
      <c r="F94" s="303"/>
      <c r="G94" s="303"/>
      <c r="H94" s="303"/>
      <c r="I94" s="303"/>
      <c r="J94" s="303"/>
      <c r="K94" s="288"/>
      <c r="L94" s="288"/>
      <c r="M94" s="288"/>
      <c r="Z94" s="306"/>
      <c r="AA94" s="306"/>
      <c r="AB94" s="305"/>
      <c r="AC94" s="288"/>
      <c r="AD94" s="303"/>
      <c r="AE94" s="303"/>
      <c r="AF94" s="303"/>
      <c r="AG94" s="303"/>
      <c r="AH94" s="303"/>
      <c r="AI94" s="303"/>
      <c r="AJ94" s="303"/>
    </row>
    <row r="95" spans="1:29" s="303" customFormat="1" ht="12.75">
      <c r="A95" s="286">
        <v>94</v>
      </c>
      <c r="B95" s="373"/>
      <c r="C95" s="302"/>
      <c r="D95" s="285"/>
      <c r="E95" s="288"/>
      <c r="K95" s="288"/>
      <c r="L95" s="288"/>
      <c r="M95" s="288"/>
      <c r="N95" s="288"/>
      <c r="O95" s="288"/>
      <c r="P95" s="288"/>
      <c r="Q95" s="288"/>
      <c r="R95" s="288"/>
      <c r="S95" s="288"/>
      <c r="T95" s="288"/>
      <c r="U95" s="288"/>
      <c r="V95" s="288"/>
      <c r="W95" s="288"/>
      <c r="X95" s="288"/>
      <c r="Y95" s="288"/>
      <c r="Z95" s="309"/>
      <c r="AA95" s="306"/>
      <c r="AB95" s="305"/>
      <c r="AC95" s="288"/>
    </row>
    <row r="96" spans="1:29" s="303" customFormat="1" ht="12.75">
      <c r="A96" s="286">
        <v>95</v>
      </c>
      <c r="B96" s="373"/>
      <c r="C96" s="302"/>
      <c r="D96" s="285"/>
      <c r="E96" s="288"/>
      <c r="K96" s="288"/>
      <c r="L96" s="288"/>
      <c r="M96" s="288"/>
      <c r="N96" s="288"/>
      <c r="O96" s="288"/>
      <c r="P96" s="288"/>
      <c r="Q96" s="288"/>
      <c r="R96" s="288"/>
      <c r="S96" s="288"/>
      <c r="T96" s="288"/>
      <c r="U96" s="288"/>
      <c r="V96" s="288"/>
      <c r="W96" s="288"/>
      <c r="X96" s="288"/>
      <c r="Y96" s="288"/>
      <c r="Z96" s="309"/>
      <c r="AA96" s="306"/>
      <c r="AB96" s="305"/>
      <c r="AC96" s="288"/>
    </row>
    <row r="97" spans="1:36" ht="12.75">
      <c r="A97" s="286">
        <v>96</v>
      </c>
      <c r="B97" s="373"/>
      <c r="C97" s="284"/>
      <c r="D97" s="285"/>
      <c r="E97" s="288"/>
      <c r="F97" s="303"/>
      <c r="G97" s="303"/>
      <c r="H97" s="303"/>
      <c r="I97" s="303"/>
      <c r="J97" s="303"/>
      <c r="K97" s="288"/>
      <c r="L97" s="288"/>
      <c r="M97" s="288"/>
      <c r="Z97" s="306"/>
      <c r="AA97" s="309"/>
      <c r="AB97" s="305"/>
      <c r="AC97" s="288"/>
      <c r="AD97" s="303"/>
      <c r="AE97" s="303"/>
      <c r="AF97" s="303"/>
      <c r="AG97" s="303"/>
      <c r="AH97" s="303"/>
      <c r="AI97" s="303"/>
      <c r="AJ97" s="303"/>
    </row>
    <row r="98" spans="1:36" ht="12.75">
      <c r="A98" s="286">
        <v>97</v>
      </c>
      <c r="B98" s="373"/>
      <c r="C98" s="284"/>
      <c r="D98" s="285"/>
      <c r="E98" s="288"/>
      <c r="F98" s="303"/>
      <c r="G98" s="303"/>
      <c r="H98" s="303"/>
      <c r="I98" s="303"/>
      <c r="J98" s="303"/>
      <c r="K98" s="288"/>
      <c r="L98" s="288"/>
      <c r="M98" s="288"/>
      <c r="Z98" s="306"/>
      <c r="AA98" s="309"/>
      <c r="AB98" s="305"/>
      <c r="AC98" s="288"/>
      <c r="AD98" s="303"/>
      <c r="AE98" s="303"/>
      <c r="AF98" s="303"/>
      <c r="AG98" s="303"/>
      <c r="AH98" s="303"/>
      <c r="AI98" s="303"/>
      <c r="AJ98" s="303"/>
    </row>
    <row r="99" spans="1:36" ht="12.75">
      <c r="A99" s="286">
        <v>98</v>
      </c>
      <c r="B99" s="373"/>
      <c r="C99" s="284"/>
      <c r="D99" s="285"/>
      <c r="E99" s="288"/>
      <c r="F99" s="303"/>
      <c r="G99" s="303"/>
      <c r="H99" s="303"/>
      <c r="I99" s="303"/>
      <c r="J99" s="303"/>
      <c r="K99" s="288"/>
      <c r="L99" s="288"/>
      <c r="M99" s="288"/>
      <c r="Z99" s="306"/>
      <c r="AA99" s="309"/>
      <c r="AB99" s="305"/>
      <c r="AC99" s="288"/>
      <c r="AD99" s="303"/>
      <c r="AE99" s="303"/>
      <c r="AF99" s="303"/>
      <c r="AG99" s="303"/>
      <c r="AH99" s="303"/>
      <c r="AI99" s="303"/>
      <c r="AJ99" s="303"/>
    </row>
    <row r="100" spans="1:29" s="303" customFormat="1" ht="12.75">
      <c r="A100" s="286">
        <v>99</v>
      </c>
      <c r="B100" s="373"/>
      <c r="C100" s="302"/>
      <c r="D100" s="285"/>
      <c r="E100" s="288"/>
      <c r="K100" s="288"/>
      <c r="L100" s="288"/>
      <c r="M100" s="288"/>
      <c r="N100" s="288"/>
      <c r="O100" s="288"/>
      <c r="P100" s="288"/>
      <c r="Q100" s="288"/>
      <c r="R100" s="288"/>
      <c r="S100" s="288"/>
      <c r="T100" s="288"/>
      <c r="U100" s="288"/>
      <c r="V100" s="288"/>
      <c r="W100" s="288"/>
      <c r="X100" s="288"/>
      <c r="Y100" s="288"/>
      <c r="Z100" s="309"/>
      <c r="AA100" s="309"/>
      <c r="AB100" s="305"/>
      <c r="AC100" s="288"/>
    </row>
    <row r="101" spans="1:29" s="303" customFormat="1" ht="12.75">
      <c r="A101" s="288"/>
      <c r="B101" s="373"/>
      <c r="C101" s="302"/>
      <c r="D101" s="285"/>
      <c r="E101" s="288"/>
      <c r="K101" s="288"/>
      <c r="L101" s="288"/>
      <c r="M101" s="288"/>
      <c r="N101" s="288"/>
      <c r="O101" s="288"/>
      <c r="P101" s="288"/>
      <c r="Q101" s="306"/>
      <c r="R101" s="306"/>
      <c r="S101" s="306"/>
      <c r="T101" s="306"/>
      <c r="U101" s="306"/>
      <c r="V101" s="306"/>
      <c r="W101" s="306"/>
      <c r="X101" s="306"/>
      <c r="Y101" s="306"/>
      <c r="Z101" s="306"/>
      <c r="AA101" s="306"/>
      <c r="AB101" s="305"/>
      <c r="AC101" s="288"/>
    </row>
    <row r="102" spans="1:29" s="303" customFormat="1" ht="12.75">
      <c r="A102" s="288"/>
      <c r="B102" s="373"/>
      <c r="C102" s="302"/>
      <c r="D102" s="285"/>
      <c r="E102" s="288"/>
      <c r="K102" s="288"/>
      <c r="L102" s="288"/>
      <c r="M102" s="288"/>
      <c r="N102" s="288"/>
      <c r="O102" s="288"/>
      <c r="P102" s="288"/>
      <c r="Q102" s="306"/>
      <c r="R102" s="306"/>
      <c r="S102" s="306"/>
      <c r="T102" s="306"/>
      <c r="U102" s="306"/>
      <c r="V102" s="306"/>
      <c r="W102" s="306"/>
      <c r="X102" s="306"/>
      <c r="Y102" s="306"/>
      <c r="Z102" s="306"/>
      <c r="AA102" s="313"/>
      <c r="AB102" s="305"/>
      <c r="AC102" s="288"/>
    </row>
    <row r="103" spans="1:29" s="303" customFormat="1" ht="12.75">
      <c r="A103" s="288"/>
      <c r="B103" s="373"/>
      <c r="C103" s="302"/>
      <c r="D103" s="285"/>
      <c r="E103" s="288"/>
      <c r="K103" s="288"/>
      <c r="L103" s="288"/>
      <c r="M103" s="288"/>
      <c r="N103" s="288"/>
      <c r="O103" s="288"/>
      <c r="P103" s="288"/>
      <c r="Q103" s="306"/>
      <c r="R103" s="306"/>
      <c r="S103" s="306"/>
      <c r="T103" s="306"/>
      <c r="U103" s="306"/>
      <c r="V103" s="306"/>
      <c r="W103" s="306"/>
      <c r="X103" s="306"/>
      <c r="Y103" s="306"/>
      <c r="Z103" s="306"/>
      <c r="AA103" s="313"/>
      <c r="AB103" s="305"/>
      <c r="AC103" s="288"/>
    </row>
    <row r="104" spans="1:29" s="303" customFormat="1" ht="12.75">
      <c r="A104" s="288"/>
      <c r="B104" s="373"/>
      <c r="C104" s="302"/>
      <c r="D104" s="285"/>
      <c r="E104" s="288"/>
      <c r="K104" s="288"/>
      <c r="L104" s="288"/>
      <c r="M104" s="288"/>
      <c r="N104" s="288"/>
      <c r="O104" s="288"/>
      <c r="P104" s="288"/>
      <c r="Q104" s="306"/>
      <c r="R104" s="306"/>
      <c r="S104" s="306"/>
      <c r="T104" s="306"/>
      <c r="U104" s="306"/>
      <c r="V104" s="306"/>
      <c r="W104" s="306"/>
      <c r="X104" s="306"/>
      <c r="Y104" s="306"/>
      <c r="Z104" s="309"/>
      <c r="AA104" s="309"/>
      <c r="AB104" s="305"/>
      <c r="AC104" s="288"/>
    </row>
    <row r="105" spans="2:36" ht="12.75">
      <c r="B105" s="373"/>
      <c r="C105" s="284"/>
      <c r="D105" s="285"/>
      <c r="E105" s="288"/>
      <c r="F105" s="303"/>
      <c r="G105" s="303"/>
      <c r="H105" s="303"/>
      <c r="I105" s="303"/>
      <c r="J105" s="303"/>
      <c r="K105" s="288"/>
      <c r="L105" s="288"/>
      <c r="M105" s="288"/>
      <c r="Z105" s="306"/>
      <c r="AA105" s="309"/>
      <c r="AB105" s="305"/>
      <c r="AC105" s="288"/>
      <c r="AD105" s="303"/>
      <c r="AE105" s="303"/>
      <c r="AF105" s="303"/>
      <c r="AG105" s="303"/>
      <c r="AH105" s="303"/>
      <c r="AI105" s="303"/>
      <c r="AJ105" s="303"/>
    </row>
    <row r="106" spans="2:36" ht="12.75">
      <c r="B106" s="373"/>
      <c r="C106" s="284"/>
      <c r="D106" s="285"/>
      <c r="E106" s="288"/>
      <c r="F106" s="303"/>
      <c r="G106" s="303"/>
      <c r="H106" s="303"/>
      <c r="I106" s="303"/>
      <c r="J106" s="303"/>
      <c r="K106" s="288"/>
      <c r="L106" s="288"/>
      <c r="M106" s="288"/>
      <c r="Z106" s="306"/>
      <c r="AA106" s="309"/>
      <c r="AB106" s="305"/>
      <c r="AC106" s="288"/>
      <c r="AD106" s="303"/>
      <c r="AE106" s="303"/>
      <c r="AF106" s="303"/>
      <c r="AG106" s="303"/>
      <c r="AH106" s="303"/>
      <c r="AI106" s="303"/>
      <c r="AJ106" s="303"/>
    </row>
    <row r="107" spans="2:36" ht="12.75">
      <c r="B107" s="373"/>
      <c r="C107" s="284"/>
      <c r="D107" s="285"/>
      <c r="E107" s="288"/>
      <c r="F107" s="303"/>
      <c r="G107" s="303"/>
      <c r="H107" s="303"/>
      <c r="I107" s="303"/>
      <c r="J107" s="303"/>
      <c r="K107" s="288"/>
      <c r="L107" s="288"/>
      <c r="M107" s="288"/>
      <c r="Z107" s="306"/>
      <c r="AA107" s="309"/>
      <c r="AB107" s="305"/>
      <c r="AC107" s="288"/>
      <c r="AD107" s="303"/>
      <c r="AE107" s="303"/>
      <c r="AF107" s="303"/>
      <c r="AG107" s="303"/>
      <c r="AH107" s="303"/>
      <c r="AI107" s="303"/>
      <c r="AJ107" s="303"/>
    </row>
    <row r="108" spans="2:36" ht="12.75">
      <c r="B108" s="373"/>
      <c r="C108" s="284"/>
      <c r="D108" s="285"/>
      <c r="E108" s="288"/>
      <c r="F108" s="303"/>
      <c r="G108" s="303"/>
      <c r="H108" s="303"/>
      <c r="I108" s="303"/>
      <c r="J108" s="303"/>
      <c r="K108" s="288"/>
      <c r="L108" s="288"/>
      <c r="M108" s="288"/>
      <c r="Z108" s="306"/>
      <c r="AA108" s="309"/>
      <c r="AB108" s="305"/>
      <c r="AC108" s="288"/>
      <c r="AD108" s="303"/>
      <c r="AE108" s="303"/>
      <c r="AF108" s="303"/>
      <c r="AG108" s="303"/>
      <c r="AH108" s="303"/>
      <c r="AI108" s="303"/>
      <c r="AJ108" s="303"/>
    </row>
    <row r="109" spans="2:36" ht="12.75">
      <c r="B109" s="373"/>
      <c r="C109" s="284"/>
      <c r="D109" s="312"/>
      <c r="E109" s="288"/>
      <c r="F109" s="303"/>
      <c r="G109" s="303"/>
      <c r="H109" s="303"/>
      <c r="I109" s="303"/>
      <c r="J109" s="303"/>
      <c r="K109" s="288"/>
      <c r="L109" s="288"/>
      <c r="M109" s="288"/>
      <c r="Z109" s="309"/>
      <c r="AA109" s="309"/>
      <c r="AB109" s="305"/>
      <c r="AC109" s="288"/>
      <c r="AD109" s="303"/>
      <c r="AE109" s="303"/>
      <c r="AF109" s="303"/>
      <c r="AG109" s="303"/>
      <c r="AH109" s="303"/>
      <c r="AI109" s="303"/>
      <c r="AJ109" s="303"/>
    </row>
    <row r="110" spans="2:36" ht="12.75">
      <c r="B110" s="373"/>
      <c r="C110" s="284"/>
      <c r="D110" s="312"/>
      <c r="E110" s="288"/>
      <c r="F110" s="303"/>
      <c r="G110" s="303"/>
      <c r="H110" s="303"/>
      <c r="I110" s="303"/>
      <c r="J110" s="303"/>
      <c r="K110" s="288"/>
      <c r="L110" s="288"/>
      <c r="M110" s="288"/>
      <c r="Z110" s="309"/>
      <c r="AA110" s="309"/>
      <c r="AB110" s="305"/>
      <c r="AC110" s="288"/>
      <c r="AD110" s="303"/>
      <c r="AE110" s="303"/>
      <c r="AF110" s="303"/>
      <c r="AG110" s="303"/>
      <c r="AH110" s="303"/>
      <c r="AI110" s="303"/>
      <c r="AJ110" s="303"/>
    </row>
    <row r="111" spans="2:36" ht="12.75">
      <c r="B111" s="373"/>
      <c r="C111" s="284"/>
      <c r="D111" s="312"/>
      <c r="E111" s="288"/>
      <c r="F111" s="303"/>
      <c r="G111" s="303"/>
      <c r="H111" s="303"/>
      <c r="I111" s="303"/>
      <c r="J111" s="303"/>
      <c r="K111" s="288"/>
      <c r="L111" s="288"/>
      <c r="M111" s="288"/>
      <c r="Z111" s="309"/>
      <c r="AA111" s="309"/>
      <c r="AB111" s="305"/>
      <c r="AC111" s="288"/>
      <c r="AD111" s="303"/>
      <c r="AE111" s="303"/>
      <c r="AF111" s="303"/>
      <c r="AG111" s="303"/>
      <c r="AH111" s="303"/>
      <c r="AI111" s="303"/>
      <c r="AJ111" s="303"/>
    </row>
    <row r="112" spans="2:36" ht="12.75">
      <c r="B112" s="373"/>
      <c r="C112" s="284"/>
      <c r="D112" s="285"/>
      <c r="E112" s="288"/>
      <c r="F112" s="303"/>
      <c r="G112" s="303"/>
      <c r="H112" s="303"/>
      <c r="I112" s="303"/>
      <c r="J112" s="303"/>
      <c r="K112" s="288"/>
      <c r="L112" s="288"/>
      <c r="M112" s="288"/>
      <c r="Z112" s="313"/>
      <c r="AA112" s="313"/>
      <c r="AB112" s="305"/>
      <c r="AC112" s="288"/>
      <c r="AD112" s="303"/>
      <c r="AE112" s="303"/>
      <c r="AF112" s="303"/>
      <c r="AG112" s="303"/>
      <c r="AH112" s="303"/>
      <c r="AI112" s="303"/>
      <c r="AJ112" s="303"/>
    </row>
    <row r="113" spans="2:36" ht="12.75">
      <c r="B113" s="373"/>
      <c r="C113" s="284"/>
      <c r="D113" s="285"/>
      <c r="E113" s="288"/>
      <c r="F113" s="303"/>
      <c r="G113" s="303"/>
      <c r="H113" s="303"/>
      <c r="I113" s="303"/>
      <c r="J113" s="303"/>
      <c r="K113" s="288"/>
      <c r="L113" s="288"/>
      <c r="M113" s="288"/>
      <c r="Z113" s="309"/>
      <c r="AA113" s="309"/>
      <c r="AB113" s="305"/>
      <c r="AC113" s="288"/>
      <c r="AD113" s="303"/>
      <c r="AE113" s="303"/>
      <c r="AF113" s="303"/>
      <c r="AG113" s="303"/>
      <c r="AH113" s="303"/>
      <c r="AI113" s="303"/>
      <c r="AJ113" s="303"/>
    </row>
    <row r="114" spans="2:36" ht="12.75">
      <c r="B114" s="373"/>
      <c r="C114" s="284"/>
      <c r="D114" s="312"/>
      <c r="E114" s="288"/>
      <c r="F114" s="303"/>
      <c r="G114" s="303"/>
      <c r="H114" s="303"/>
      <c r="I114" s="303"/>
      <c r="J114" s="303"/>
      <c r="K114" s="288"/>
      <c r="L114" s="288"/>
      <c r="M114" s="288"/>
      <c r="Z114" s="309"/>
      <c r="AA114" s="309"/>
      <c r="AB114" s="305"/>
      <c r="AC114" s="288"/>
      <c r="AD114" s="303"/>
      <c r="AE114" s="303"/>
      <c r="AF114" s="303"/>
      <c r="AG114" s="303"/>
      <c r="AH114" s="303"/>
      <c r="AI114" s="303"/>
      <c r="AJ114" s="303"/>
    </row>
    <row r="115" spans="2:36" ht="12.75">
      <c r="B115" s="373"/>
      <c r="C115" s="284"/>
      <c r="D115" s="285"/>
      <c r="E115" s="288"/>
      <c r="F115" s="303"/>
      <c r="G115" s="303"/>
      <c r="H115" s="303"/>
      <c r="I115" s="303"/>
      <c r="J115" s="303"/>
      <c r="K115" s="288"/>
      <c r="L115" s="288"/>
      <c r="M115" s="288"/>
      <c r="Z115" s="309"/>
      <c r="AA115" s="309"/>
      <c r="AB115" s="305"/>
      <c r="AC115" s="288"/>
      <c r="AD115" s="303"/>
      <c r="AE115" s="303"/>
      <c r="AF115" s="303"/>
      <c r="AG115" s="303"/>
      <c r="AH115" s="303"/>
      <c r="AI115" s="303"/>
      <c r="AJ115" s="303"/>
    </row>
    <row r="116" spans="1:29" s="303" customFormat="1" ht="12.75">
      <c r="A116" s="288"/>
      <c r="B116" s="373"/>
      <c r="C116" s="302"/>
      <c r="D116" s="285"/>
      <c r="E116" s="288"/>
      <c r="K116" s="288"/>
      <c r="L116" s="288"/>
      <c r="M116" s="288"/>
      <c r="N116" s="288"/>
      <c r="O116" s="288"/>
      <c r="P116" s="288"/>
      <c r="Q116" s="288"/>
      <c r="R116" s="288"/>
      <c r="S116" s="288"/>
      <c r="T116" s="288"/>
      <c r="U116" s="288"/>
      <c r="V116" s="288"/>
      <c r="W116" s="288"/>
      <c r="X116" s="288"/>
      <c r="Y116" s="288"/>
      <c r="Z116" s="306"/>
      <c r="AA116" s="309"/>
      <c r="AB116" s="305"/>
      <c r="AC116" s="288"/>
    </row>
    <row r="117" spans="1:29" s="303" customFormat="1" ht="12.75">
      <c r="A117" s="288"/>
      <c r="B117" s="373"/>
      <c r="C117" s="302"/>
      <c r="D117" s="285"/>
      <c r="E117" s="288"/>
      <c r="K117" s="288"/>
      <c r="L117" s="288"/>
      <c r="M117" s="288"/>
      <c r="N117" s="288"/>
      <c r="O117" s="288"/>
      <c r="P117" s="288"/>
      <c r="Q117" s="288"/>
      <c r="R117" s="288"/>
      <c r="S117" s="288"/>
      <c r="T117" s="288"/>
      <c r="U117" s="288"/>
      <c r="V117" s="288"/>
      <c r="W117" s="288"/>
      <c r="X117" s="288"/>
      <c r="Y117" s="288"/>
      <c r="Z117" s="306"/>
      <c r="AA117" s="309"/>
      <c r="AB117" s="305"/>
      <c r="AC117" s="288"/>
    </row>
    <row r="118" spans="1:29" s="303" customFormat="1" ht="12.75">
      <c r="A118" s="288"/>
      <c r="B118" s="373"/>
      <c r="C118" s="302"/>
      <c r="D118" s="285"/>
      <c r="E118" s="288"/>
      <c r="K118" s="288"/>
      <c r="L118" s="288"/>
      <c r="M118" s="288"/>
      <c r="N118" s="288"/>
      <c r="O118" s="288"/>
      <c r="P118" s="288"/>
      <c r="Q118" s="288"/>
      <c r="R118" s="288"/>
      <c r="S118" s="288"/>
      <c r="T118" s="288"/>
      <c r="U118" s="288"/>
      <c r="V118" s="288"/>
      <c r="W118" s="288"/>
      <c r="X118" s="288"/>
      <c r="Y118" s="288"/>
      <c r="Z118" s="306"/>
      <c r="AA118" s="309"/>
      <c r="AB118" s="305"/>
      <c r="AC118" s="288"/>
    </row>
    <row r="119" spans="1:29" s="303" customFormat="1" ht="12.75">
      <c r="A119" s="288"/>
      <c r="B119" s="373"/>
      <c r="C119" s="302"/>
      <c r="D119" s="285"/>
      <c r="E119" s="288"/>
      <c r="K119" s="288"/>
      <c r="L119" s="288"/>
      <c r="M119" s="288"/>
      <c r="N119" s="288"/>
      <c r="O119" s="288"/>
      <c r="P119" s="288"/>
      <c r="Q119" s="288"/>
      <c r="R119" s="288"/>
      <c r="S119" s="288"/>
      <c r="T119" s="288"/>
      <c r="U119" s="288"/>
      <c r="V119" s="288"/>
      <c r="W119" s="288"/>
      <c r="X119" s="288"/>
      <c r="Y119" s="288"/>
      <c r="Z119" s="306"/>
      <c r="AA119" s="309"/>
      <c r="AB119" s="305"/>
      <c r="AC119" s="288"/>
    </row>
    <row r="120" spans="1:29" s="303" customFormat="1" ht="12.75">
      <c r="A120" s="288"/>
      <c r="B120" s="373"/>
      <c r="C120" s="302"/>
      <c r="D120" s="285"/>
      <c r="E120" s="288"/>
      <c r="K120" s="288"/>
      <c r="L120" s="288"/>
      <c r="M120" s="288"/>
      <c r="N120" s="288"/>
      <c r="O120" s="288"/>
      <c r="P120" s="288"/>
      <c r="Q120" s="288"/>
      <c r="R120" s="288"/>
      <c r="S120" s="288"/>
      <c r="T120" s="288"/>
      <c r="U120" s="288"/>
      <c r="V120" s="288"/>
      <c r="W120" s="288"/>
      <c r="X120" s="288"/>
      <c r="Y120" s="288"/>
      <c r="Z120" s="306"/>
      <c r="AA120" s="309"/>
      <c r="AB120" s="305"/>
      <c r="AC120" s="288"/>
    </row>
    <row r="121" spans="1:29" s="303" customFormat="1" ht="12.75">
      <c r="A121" s="288"/>
      <c r="B121" s="373"/>
      <c r="C121" s="302"/>
      <c r="D121" s="285"/>
      <c r="E121" s="288"/>
      <c r="K121" s="288"/>
      <c r="L121" s="288"/>
      <c r="M121" s="288"/>
      <c r="N121" s="288"/>
      <c r="O121" s="288"/>
      <c r="P121" s="288"/>
      <c r="Q121" s="288"/>
      <c r="R121" s="288"/>
      <c r="S121" s="288"/>
      <c r="T121" s="288"/>
      <c r="U121" s="288"/>
      <c r="V121" s="288"/>
      <c r="W121" s="288"/>
      <c r="X121" s="288"/>
      <c r="Y121" s="288"/>
      <c r="Z121" s="306"/>
      <c r="AA121" s="309"/>
      <c r="AB121" s="305"/>
      <c r="AC121" s="288"/>
    </row>
    <row r="122" spans="1:29" s="303" customFormat="1" ht="12.75">
      <c r="A122" s="288"/>
      <c r="B122" s="373"/>
      <c r="C122" s="302"/>
      <c r="D122" s="285"/>
      <c r="E122" s="288"/>
      <c r="K122" s="288"/>
      <c r="L122" s="288"/>
      <c r="M122" s="288"/>
      <c r="N122" s="288"/>
      <c r="O122" s="288"/>
      <c r="P122" s="288"/>
      <c r="Q122" s="288"/>
      <c r="R122" s="288"/>
      <c r="S122" s="288"/>
      <c r="T122" s="288"/>
      <c r="U122" s="288"/>
      <c r="V122" s="288"/>
      <c r="W122" s="288"/>
      <c r="X122" s="288"/>
      <c r="Y122" s="288"/>
      <c r="Z122" s="306"/>
      <c r="AA122" s="309"/>
      <c r="AB122" s="305"/>
      <c r="AC122" s="288"/>
    </row>
    <row r="123" spans="2:36" ht="12.75">
      <c r="B123" s="373"/>
      <c r="C123" s="284"/>
      <c r="D123" s="285"/>
      <c r="E123" s="288"/>
      <c r="F123" s="303"/>
      <c r="G123" s="303"/>
      <c r="H123" s="303"/>
      <c r="I123" s="303"/>
      <c r="J123" s="303"/>
      <c r="K123" s="288"/>
      <c r="L123" s="288"/>
      <c r="M123" s="288"/>
      <c r="Z123" s="306"/>
      <c r="AA123" s="306"/>
      <c r="AB123" s="305"/>
      <c r="AC123" s="288"/>
      <c r="AD123" s="303"/>
      <c r="AE123" s="303"/>
      <c r="AF123" s="303"/>
      <c r="AG123" s="303"/>
      <c r="AH123" s="303"/>
      <c r="AI123" s="303"/>
      <c r="AJ123" s="303"/>
    </row>
    <row r="124" spans="2:36" ht="12.75">
      <c r="B124" s="373"/>
      <c r="C124" s="284"/>
      <c r="D124" s="285"/>
      <c r="E124" s="288"/>
      <c r="F124" s="303"/>
      <c r="G124" s="303"/>
      <c r="H124" s="303"/>
      <c r="I124" s="303"/>
      <c r="J124" s="303"/>
      <c r="K124" s="288"/>
      <c r="L124" s="288"/>
      <c r="M124" s="288"/>
      <c r="Z124" s="306"/>
      <c r="AA124" s="306"/>
      <c r="AB124" s="305"/>
      <c r="AC124" s="288"/>
      <c r="AD124" s="303"/>
      <c r="AE124" s="303"/>
      <c r="AF124" s="303"/>
      <c r="AG124" s="303"/>
      <c r="AH124" s="303"/>
      <c r="AI124" s="303"/>
      <c r="AJ124" s="303"/>
    </row>
    <row r="125" spans="2:36" ht="12.75">
      <c r="B125" s="373"/>
      <c r="C125" s="284"/>
      <c r="D125" s="285"/>
      <c r="E125" s="288"/>
      <c r="F125" s="303"/>
      <c r="G125" s="303"/>
      <c r="H125" s="303"/>
      <c r="I125" s="303"/>
      <c r="J125" s="303"/>
      <c r="K125" s="288"/>
      <c r="L125" s="288"/>
      <c r="M125" s="288"/>
      <c r="Z125" s="306"/>
      <c r="AA125" s="306"/>
      <c r="AB125" s="305"/>
      <c r="AC125" s="288"/>
      <c r="AD125" s="303"/>
      <c r="AE125" s="303"/>
      <c r="AF125" s="303"/>
      <c r="AG125" s="303"/>
      <c r="AH125" s="303"/>
      <c r="AI125" s="303"/>
      <c r="AJ125" s="303"/>
    </row>
    <row r="126" spans="2:36" ht="12.75">
      <c r="B126" s="373"/>
      <c r="C126" s="284"/>
      <c r="D126" s="285"/>
      <c r="E126" s="288"/>
      <c r="F126" s="303"/>
      <c r="G126" s="303"/>
      <c r="H126" s="303"/>
      <c r="I126" s="303"/>
      <c r="J126" s="303"/>
      <c r="K126" s="288"/>
      <c r="L126" s="288"/>
      <c r="M126" s="288"/>
      <c r="Z126" s="306"/>
      <c r="AA126" s="306"/>
      <c r="AB126" s="305"/>
      <c r="AC126" s="288"/>
      <c r="AD126" s="303"/>
      <c r="AE126" s="303"/>
      <c r="AF126" s="303"/>
      <c r="AG126" s="303"/>
      <c r="AH126" s="303"/>
      <c r="AI126" s="303"/>
      <c r="AJ126" s="303"/>
    </row>
    <row r="127" spans="1:29" s="303" customFormat="1" ht="12.75">
      <c r="A127" s="288"/>
      <c r="B127" s="373"/>
      <c r="C127" s="302"/>
      <c r="D127" s="285"/>
      <c r="E127" s="288"/>
      <c r="K127" s="288"/>
      <c r="L127" s="288"/>
      <c r="M127" s="288"/>
      <c r="N127" s="288"/>
      <c r="O127" s="288"/>
      <c r="P127" s="288"/>
      <c r="Q127" s="288"/>
      <c r="R127" s="288"/>
      <c r="S127" s="288"/>
      <c r="T127" s="288"/>
      <c r="U127" s="288"/>
      <c r="V127" s="288"/>
      <c r="W127" s="288"/>
      <c r="X127" s="288"/>
      <c r="Y127" s="288"/>
      <c r="Z127" s="306"/>
      <c r="AA127" s="306"/>
      <c r="AB127" s="305"/>
      <c r="AC127" s="288"/>
    </row>
    <row r="128" spans="1:29" s="303" customFormat="1" ht="12.75">
      <c r="A128" s="288"/>
      <c r="B128" s="373"/>
      <c r="C128" s="302"/>
      <c r="D128" s="285"/>
      <c r="E128" s="288"/>
      <c r="K128" s="288"/>
      <c r="L128" s="288"/>
      <c r="M128" s="288"/>
      <c r="N128" s="288"/>
      <c r="O128" s="288"/>
      <c r="P128" s="288"/>
      <c r="Q128" s="288"/>
      <c r="R128" s="288"/>
      <c r="S128" s="288"/>
      <c r="T128" s="288"/>
      <c r="U128" s="288"/>
      <c r="V128" s="288"/>
      <c r="W128" s="288"/>
      <c r="X128" s="288"/>
      <c r="Y128" s="288"/>
      <c r="Z128" s="306"/>
      <c r="AA128" s="306"/>
      <c r="AB128" s="305"/>
      <c r="AC128" s="288"/>
    </row>
    <row r="129" spans="1:29" s="303" customFormat="1" ht="12.75">
      <c r="A129" s="288"/>
      <c r="B129" s="373"/>
      <c r="C129" s="302"/>
      <c r="D129" s="285"/>
      <c r="E129" s="288"/>
      <c r="K129" s="288"/>
      <c r="L129" s="288"/>
      <c r="M129" s="288"/>
      <c r="N129" s="288"/>
      <c r="O129" s="288"/>
      <c r="P129" s="288"/>
      <c r="Q129" s="288"/>
      <c r="R129" s="288"/>
      <c r="S129" s="288"/>
      <c r="T129" s="288"/>
      <c r="U129" s="288"/>
      <c r="V129" s="288"/>
      <c r="W129" s="288"/>
      <c r="X129" s="288"/>
      <c r="Y129" s="288"/>
      <c r="Z129" s="306"/>
      <c r="AA129" s="306"/>
      <c r="AB129" s="305"/>
      <c r="AC129" s="288"/>
    </row>
    <row r="130" spans="1:29" s="303" customFormat="1" ht="12.75">
      <c r="A130" s="288"/>
      <c r="B130" s="373"/>
      <c r="C130" s="302"/>
      <c r="D130" s="285"/>
      <c r="E130" s="288"/>
      <c r="K130" s="288"/>
      <c r="L130" s="288"/>
      <c r="M130" s="288"/>
      <c r="N130" s="288"/>
      <c r="O130" s="288"/>
      <c r="P130" s="288"/>
      <c r="Q130" s="288"/>
      <c r="R130" s="288"/>
      <c r="S130" s="288"/>
      <c r="T130" s="288"/>
      <c r="U130" s="288"/>
      <c r="V130" s="288"/>
      <c r="W130" s="288"/>
      <c r="X130" s="288"/>
      <c r="Y130" s="288"/>
      <c r="Z130" s="306"/>
      <c r="AA130" s="309"/>
      <c r="AB130" s="305"/>
      <c r="AC130" s="288"/>
    </row>
    <row r="131" spans="1:29" s="303" customFormat="1" ht="12.75">
      <c r="A131" s="288"/>
      <c r="B131" s="373"/>
      <c r="C131" s="302"/>
      <c r="D131" s="285"/>
      <c r="E131" s="288"/>
      <c r="K131" s="288"/>
      <c r="L131" s="288"/>
      <c r="M131" s="288"/>
      <c r="N131" s="288"/>
      <c r="O131" s="288"/>
      <c r="P131" s="288"/>
      <c r="Q131" s="288"/>
      <c r="R131" s="288"/>
      <c r="S131" s="288"/>
      <c r="T131" s="288"/>
      <c r="U131" s="288"/>
      <c r="V131" s="288"/>
      <c r="W131" s="288"/>
      <c r="X131" s="288"/>
      <c r="Y131" s="288"/>
      <c r="Z131" s="306"/>
      <c r="AA131" s="309"/>
      <c r="AB131" s="305"/>
      <c r="AC131" s="288"/>
    </row>
    <row r="132" spans="1:29" s="303" customFormat="1" ht="12.75">
      <c r="A132" s="288"/>
      <c r="B132" s="373"/>
      <c r="C132" s="302"/>
      <c r="D132" s="285"/>
      <c r="E132" s="288"/>
      <c r="K132" s="288"/>
      <c r="L132" s="288"/>
      <c r="M132" s="288"/>
      <c r="N132" s="288"/>
      <c r="O132" s="288"/>
      <c r="P132" s="288"/>
      <c r="Q132" s="288"/>
      <c r="R132" s="288"/>
      <c r="S132" s="288"/>
      <c r="T132" s="288"/>
      <c r="U132" s="288"/>
      <c r="V132" s="288"/>
      <c r="W132" s="288"/>
      <c r="X132" s="288"/>
      <c r="Y132" s="288"/>
      <c r="Z132" s="306"/>
      <c r="AA132" s="309"/>
      <c r="AB132" s="305"/>
      <c r="AC132" s="288"/>
    </row>
    <row r="133" spans="1:29" s="303" customFormat="1" ht="12.75">
      <c r="A133" s="288"/>
      <c r="B133" s="373"/>
      <c r="C133" s="302"/>
      <c r="D133" s="285"/>
      <c r="E133" s="288"/>
      <c r="K133" s="288"/>
      <c r="L133" s="288"/>
      <c r="M133" s="288"/>
      <c r="N133" s="288"/>
      <c r="O133" s="288"/>
      <c r="P133" s="288"/>
      <c r="Q133" s="288"/>
      <c r="R133" s="288"/>
      <c r="S133" s="288"/>
      <c r="T133" s="288"/>
      <c r="U133" s="288"/>
      <c r="V133" s="288"/>
      <c r="W133" s="288"/>
      <c r="X133" s="288"/>
      <c r="Y133" s="288"/>
      <c r="Z133" s="309"/>
      <c r="AA133" s="309"/>
      <c r="AB133" s="305"/>
      <c r="AC133" s="288"/>
    </row>
    <row r="134" spans="1:29" s="303" customFormat="1" ht="12.75">
      <c r="A134" s="288"/>
      <c r="B134" s="373"/>
      <c r="C134" s="302"/>
      <c r="D134" s="285"/>
      <c r="E134" s="288"/>
      <c r="K134" s="288"/>
      <c r="L134" s="288"/>
      <c r="M134" s="288"/>
      <c r="N134" s="288"/>
      <c r="O134" s="288"/>
      <c r="P134" s="288"/>
      <c r="Q134" s="288"/>
      <c r="R134" s="288"/>
      <c r="S134" s="288"/>
      <c r="T134" s="288"/>
      <c r="U134" s="288"/>
      <c r="V134" s="288"/>
      <c r="W134" s="288"/>
      <c r="X134" s="288"/>
      <c r="Y134" s="288"/>
      <c r="Z134" s="309"/>
      <c r="AA134" s="309"/>
      <c r="AB134" s="305"/>
      <c r="AC134" s="288"/>
    </row>
    <row r="135" spans="1:29" s="303" customFormat="1" ht="12.75">
      <c r="A135" s="288"/>
      <c r="B135" s="373"/>
      <c r="C135" s="302"/>
      <c r="D135" s="285"/>
      <c r="E135" s="288"/>
      <c r="K135" s="288"/>
      <c r="L135" s="288"/>
      <c r="M135" s="288"/>
      <c r="N135" s="288"/>
      <c r="O135" s="288"/>
      <c r="P135" s="288"/>
      <c r="Q135" s="288"/>
      <c r="R135" s="288"/>
      <c r="S135" s="288"/>
      <c r="T135" s="288"/>
      <c r="U135" s="288"/>
      <c r="V135" s="288"/>
      <c r="W135" s="288"/>
      <c r="X135" s="288"/>
      <c r="Y135" s="288"/>
      <c r="Z135" s="309"/>
      <c r="AA135" s="309"/>
      <c r="AB135" s="305"/>
      <c r="AC135" s="288"/>
    </row>
    <row r="136" spans="1:29" s="303" customFormat="1" ht="12.75">
      <c r="A136" s="288"/>
      <c r="B136" s="373"/>
      <c r="C136" s="302"/>
      <c r="D136" s="312"/>
      <c r="E136" s="288"/>
      <c r="K136" s="288"/>
      <c r="L136" s="288"/>
      <c r="M136" s="288"/>
      <c r="N136" s="288"/>
      <c r="O136" s="288"/>
      <c r="P136" s="288"/>
      <c r="Q136" s="288"/>
      <c r="R136" s="288"/>
      <c r="S136" s="288"/>
      <c r="T136" s="288"/>
      <c r="U136" s="288"/>
      <c r="V136" s="288"/>
      <c r="W136" s="288"/>
      <c r="X136" s="288"/>
      <c r="Y136" s="288"/>
      <c r="Z136" s="309"/>
      <c r="AA136" s="309"/>
      <c r="AB136" s="305"/>
      <c r="AC136" s="288"/>
    </row>
    <row r="137" spans="1:29" s="303" customFormat="1" ht="12.75">
      <c r="A137" s="288"/>
      <c r="B137" s="373"/>
      <c r="C137" s="302"/>
      <c r="D137" s="285"/>
      <c r="E137" s="288"/>
      <c r="K137" s="288"/>
      <c r="L137" s="288"/>
      <c r="M137" s="288"/>
      <c r="N137" s="288"/>
      <c r="O137" s="288"/>
      <c r="P137" s="288"/>
      <c r="Q137" s="288"/>
      <c r="R137" s="288"/>
      <c r="S137" s="288"/>
      <c r="T137" s="288"/>
      <c r="U137" s="288"/>
      <c r="V137" s="288"/>
      <c r="W137" s="288"/>
      <c r="X137" s="288"/>
      <c r="Y137" s="288"/>
      <c r="Z137" s="313"/>
      <c r="AA137" s="313"/>
      <c r="AB137" s="305"/>
      <c r="AC137" s="288"/>
    </row>
    <row r="138" spans="1:29" s="303" customFormat="1" ht="12.75">
      <c r="A138" s="288"/>
      <c r="B138" s="373"/>
      <c r="C138" s="302"/>
      <c r="D138" s="285"/>
      <c r="E138" s="288"/>
      <c r="K138" s="288"/>
      <c r="L138" s="288"/>
      <c r="M138" s="288"/>
      <c r="N138" s="288"/>
      <c r="O138" s="288"/>
      <c r="P138" s="288"/>
      <c r="Q138" s="288"/>
      <c r="R138" s="288"/>
      <c r="S138" s="288"/>
      <c r="T138" s="288"/>
      <c r="U138" s="288"/>
      <c r="V138" s="288"/>
      <c r="W138" s="288"/>
      <c r="X138" s="288"/>
      <c r="Y138" s="288"/>
      <c r="Z138" s="313"/>
      <c r="AA138" s="313"/>
      <c r="AB138" s="305"/>
      <c r="AC138" s="288"/>
    </row>
    <row r="139" spans="1:29" s="303" customFormat="1" ht="12.75">
      <c r="A139" s="288"/>
      <c r="B139" s="373"/>
      <c r="C139" s="302"/>
      <c r="D139" s="285"/>
      <c r="E139" s="288"/>
      <c r="K139" s="288"/>
      <c r="L139" s="288"/>
      <c r="M139" s="288"/>
      <c r="N139" s="288"/>
      <c r="O139" s="288"/>
      <c r="P139" s="288"/>
      <c r="Q139" s="288"/>
      <c r="R139" s="288"/>
      <c r="S139" s="288"/>
      <c r="T139" s="288"/>
      <c r="U139" s="288"/>
      <c r="V139" s="288"/>
      <c r="W139" s="288"/>
      <c r="X139" s="288"/>
      <c r="Y139" s="288"/>
      <c r="Z139" s="313"/>
      <c r="AA139" s="313"/>
      <c r="AB139" s="305"/>
      <c r="AC139" s="288"/>
    </row>
    <row r="140" spans="1:29" s="303" customFormat="1" ht="12.75">
      <c r="A140" s="288"/>
      <c r="B140" s="373"/>
      <c r="C140" s="302"/>
      <c r="D140" s="285"/>
      <c r="E140" s="288"/>
      <c r="K140" s="288"/>
      <c r="L140" s="288"/>
      <c r="M140" s="288"/>
      <c r="N140" s="288"/>
      <c r="O140" s="288"/>
      <c r="P140" s="288"/>
      <c r="Q140" s="288"/>
      <c r="R140" s="288"/>
      <c r="S140" s="288"/>
      <c r="T140" s="288"/>
      <c r="U140" s="288"/>
      <c r="V140" s="288"/>
      <c r="W140" s="288"/>
      <c r="X140" s="288"/>
      <c r="Y140" s="288"/>
      <c r="Z140" s="313"/>
      <c r="AA140" s="313"/>
      <c r="AB140" s="305"/>
      <c r="AC140" s="288"/>
    </row>
    <row r="141" spans="2:36" ht="12.75">
      <c r="B141" s="373"/>
      <c r="C141" s="284"/>
      <c r="D141" s="285"/>
      <c r="E141" s="288"/>
      <c r="F141" s="303"/>
      <c r="G141" s="303"/>
      <c r="H141" s="303"/>
      <c r="I141" s="303"/>
      <c r="J141" s="303"/>
      <c r="K141" s="288"/>
      <c r="L141" s="288"/>
      <c r="M141" s="288"/>
      <c r="T141" s="306"/>
      <c r="Z141" s="306"/>
      <c r="AA141" s="306"/>
      <c r="AB141" s="305"/>
      <c r="AC141" s="288"/>
      <c r="AD141" s="303"/>
      <c r="AE141" s="303"/>
      <c r="AF141" s="303"/>
      <c r="AG141" s="303"/>
      <c r="AH141" s="303"/>
      <c r="AI141" s="303"/>
      <c r="AJ141" s="303"/>
    </row>
    <row r="142" spans="2:36" ht="12.75">
      <c r="B142" s="373"/>
      <c r="C142" s="284"/>
      <c r="D142" s="285"/>
      <c r="E142" s="288"/>
      <c r="F142" s="303"/>
      <c r="G142" s="303"/>
      <c r="H142" s="303"/>
      <c r="I142" s="303"/>
      <c r="J142" s="303"/>
      <c r="K142" s="288"/>
      <c r="L142" s="288"/>
      <c r="M142" s="288"/>
      <c r="T142" s="306"/>
      <c r="Z142" s="306"/>
      <c r="AA142" s="306"/>
      <c r="AB142" s="305"/>
      <c r="AC142" s="288"/>
      <c r="AD142" s="303"/>
      <c r="AE142" s="303"/>
      <c r="AF142" s="303"/>
      <c r="AG142" s="303"/>
      <c r="AH142" s="303"/>
      <c r="AI142" s="303"/>
      <c r="AJ142" s="303"/>
    </row>
    <row r="143" spans="2:36" ht="12.75">
      <c r="B143" s="373"/>
      <c r="C143" s="284"/>
      <c r="D143" s="285"/>
      <c r="E143" s="288"/>
      <c r="F143" s="303"/>
      <c r="G143" s="303"/>
      <c r="H143" s="303"/>
      <c r="I143" s="303"/>
      <c r="J143" s="303"/>
      <c r="K143" s="288"/>
      <c r="L143" s="288"/>
      <c r="M143" s="288"/>
      <c r="T143" s="306"/>
      <c r="Z143" s="306"/>
      <c r="AA143" s="306"/>
      <c r="AB143" s="305"/>
      <c r="AC143" s="288"/>
      <c r="AD143" s="303"/>
      <c r="AE143" s="303"/>
      <c r="AF143" s="303"/>
      <c r="AG143" s="303"/>
      <c r="AH143" s="303"/>
      <c r="AI143" s="303"/>
      <c r="AJ143" s="303"/>
    </row>
    <row r="144" spans="2:36" ht="12.75">
      <c r="B144" s="373"/>
      <c r="C144" s="284"/>
      <c r="E144" s="288"/>
      <c r="F144" s="303"/>
      <c r="G144" s="303"/>
      <c r="H144" s="303"/>
      <c r="I144" s="303"/>
      <c r="J144" s="303"/>
      <c r="K144" s="288"/>
      <c r="L144" s="288"/>
      <c r="M144" s="288"/>
      <c r="Z144" s="306"/>
      <c r="AA144" s="306"/>
      <c r="AB144" s="305"/>
      <c r="AC144" s="288"/>
      <c r="AD144" s="303"/>
      <c r="AE144" s="303"/>
      <c r="AF144" s="303"/>
      <c r="AG144" s="303"/>
      <c r="AH144" s="303"/>
      <c r="AI144" s="303"/>
      <c r="AJ144" s="303"/>
    </row>
    <row r="145" spans="2:36" ht="12.75">
      <c r="B145" s="373"/>
      <c r="C145" s="284"/>
      <c r="D145" s="285"/>
      <c r="E145" s="288"/>
      <c r="F145" s="303"/>
      <c r="G145" s="303"/>
      <c r="H145" s="303"/>
      <c r="I145" s="303"/>
      <c r="J145" s="303"/>
      <c r="K145" s="288"/>
      <c r="L145" s="288"/>
      <c r="M145" s="288"/>
      <c r="Z145" s="306"/>
      <c r="AA145" s="309"/>
      <c r="AB145" s="305"/>
      <c r="AC145" s="288"/>
      <c r="AD145" s="303"/>
      <c r="AE145" s="303"/>
      <c r="AF145" s="303"/>
      <c r="AG145" s="303"/>
      <c r="AH145" s="303"/>
      <c r="AI145" s="303"/>
      <c r="AJ145" s="303"/>
    </row>
    <row r="146" spans="2:36" ht="12.75">
      <c r="B146" s="373"/>
      <c r="C146" s="284"/>
      <c r="D146" s="285"/>
      <c r="E146" s="288"/>
      <c r="F146" s="303"/>
      <c r="G146" s="303"/>
      <c r="H146" s="303"/>
      <c r="I146" s="303"/>
      <c r="J146" s="303"/>
      <c r="K146" s="288"/>
      <c r="L146" s="288"/>
      <c r="M146" s="288"/>
      <c r="Z146" s="306"/>
      <c r="AA146" s="309"/>
      <c r="AB146" s="305"/>
      <c r="AC146" s="288"/>
      <c r="AD146" s="303"/>
      <c r="AE146" s="303"/>
      <c r="AF146" s="303"/>
      <c r="AG146" s="303"/>
      <c r="AH146" s="303"/>
      <c r="AI146" s="303"/>
      <c r="AJ146" s="303"/>
    </row>
    <row r="147" spans="2:36" ht="12.75">
      <c r="B147" s="373"/>
      <c r="C147" s="284"/>
      <c r="D147" s="312"/>
      <c r="E147" s="288"/>
      <c r="F147" s="303"/>
      <c r="G147" s="303"/>
      <c r="H147" s="303"/>
      <c r="I147" s="303"/>
      <c r="J147" s="303"/>
      <c r="K147" s="288"/>
      <c r="L147" s="288"/>
      <c r="M147" s="288"/>
      <c r="Z147" s="306"/>
      <c r="AA147" s="309"/>
      <c r="AB147" s="305"/>
      <c r="AC147" s="288"/>
      <c r="AD147" s="303"/>
      <c r="AE147" s="303"/>
      <c r="AF147" s="303"/>
      <c r="AG147" s="303"/>
      <c r="AH147" s="303"/>
      <c r="AI147" s="303"/>
      <c r="AJ147" s="303"/>
    </row>
    <row r="148" spans="2:36" ht="12.75">
      <c r="B148" s="373"/>
      <c r="C148" s="284"/>
      <c r="D148" s="285"/>
      <c r="E148" s="288"/>
      <c r="F148" s="303"/>
      <c r="G148" s="303"/>
      <c r="H148" s="303"/>
      <c r="I148" s="303"/>
      <c r="J148" s="303"/>
      <c r="K148" s="288"/>
      <c r="L148" s="288"/>
      <c r="M148" s="288"/>
      <c r="Z148" s="306"/>
      <c r="AA148" s="306"/>
      <c r="AB148" s="305"/>
      <c r="AC148" s="288"/>
      <c r="AD148" s="303"/>
      <c r="AE148" s="303"/>
      <c r="AF148" s="303"/>
      <c r="AG148" s="303"/>
      <c r="AH148" s="303"/>
      <c r="AI148" s="303"/>
      <c r="AJ148" s="303"/>
    </row>
    <row r="149" spans="2:36" ht="12.75">
      <c r="B149" s="373"/>
      <c r="C149" s="284"/>
      <c r="D149" s="285"/>
      <c r="E149" s="288"/>
      <c r="F149" s="303"/>
      <c r="G149" s="303"/>
      <c r="H149" s="303"/>
      <c r="I149" s="303"/>
      <c r="J149" s="303"/>
      <c r="K149" s="288"/>
      <c r="L149" s="288"/>
      <c r="M149" s="288"/>
      <c r="Z149" s="306"/>
      <c r="AA149" s="306"/>
      <c r="AB149" s="305"/>
      <c r="AC149" s="288"/>
      <c r="AD149" s="303"/>
      <c r="AE149" s="303"/>
      <c r="AF149" s="303"/>
      <c r="AG149" s="303"/>
      <c r="AH149" s="303"/>
      <c r="AI149" s="303"/>
      <c r="AJ149" s="303"/>
    </row>
    <row r="150" spans="1:29" s="303" customFormat="1" ht="12.75">
      <c r="A150" s="288"/>
      <c r="B150" s="373"/>
      <c r="C150" s="302"/>
      <c r="D150" s="312"/>
      <c r="E150" s="288"/>
      <c r="K150" s="288"/>
      <c r="L150" s="288"/>
      <c r="M150" s="288"/>
      <c r="N150" s="288"/>
      <c r="O150" s="288"/>
      <c r="P150" s="288"/>
      <c r="Q150" s="288"/>
      <c r="R150" s="288"/>
      <c r="S150" s="288"/>
      <c r="T150" s="288"/>
      <c r="U150" s="288"/>
      <c r="V150" s="288"/>
      <c r="W150" s="288"/>
      <c r="X150" s="288"/>
      <c r="Y150" s="288"/>
      <c r="Z150" s="309"/>
      <c r="AA150" s="309"/>
      <c r="AB150" s="305"/>
      <c r="AC150" s="288"/>
    </row>
    <row r="151" spans="1:29" s="303" customFormat="1" ht="12.75">
      <c r="A151" s="288"/>
      <c r="B151" s="373"/>
      <c r="C151" s="302"/>
      <c r="D151" s="285"/>
      <c r="E151" s="288"/>
      <c r="K151" s="288"/>
      <c r="L151" s="288"/>
      <c r="M151" s="288"/>
      <c r="N151" s="288"/>
      <c r="O151" s="288"/>
      <c r="P151" s="288"/>
      <c r="Q151" s="288"/>
      <c r="R151" s="288"/>
      <c r="S151" s="288"/>
      <c r="T151" s="288"/>
      <c r="U151" s="288"/>
      <c r="V151" s="288"/>
      <c r="W151" s="288"/>
      <c r="X151" s="288"/>
      <c r="Y151" s="288"/>
      <c r="Z151" s="309"/>
      <c r="AA151" s="309"/>
      <c r="AB151" s="305"/>
      <c r="AC151" s="288"/>
    </row>
    <row r="152" spans="2:36" ht="12.75">
      <c r="B152" s="373"/>
      <c r="C152" s="284"/>
      <c r="D152" s="285"/>
      <c r="E152" s="288"/>
      <c r="F152" s="303"/>
      <c r="G152" s="303"/>
      <c r="H152" s="303"/>
      <c r="I152" s="303"/>
      <c r="J152" s="303"/>
      <c r="K152" s="288"/>
      <c r="L152" s="288"/>
      <c r="M152" s="288"/>
      <c r="Z152" s="306"/>
      <c r="AA152" s="306"/>
      <c r="AB152" s="305"/>
      <c r="AC152" s="288"/>
      <c r="AD152" s="303"/>
      <c r="AE152" s="303"/>
      <c r="AF152" s="303"/>
      <c r="AG152" s="303"/>
      <c r="AH152" s="303"/>
      <c r="AI152" s="303"/>
      <c r="AJ152" s="303"/>
    </row>
    <row r="153" spans="2:36" ht="12.75">
      <c r="B153" s="373"/>
      <c r="C153" s="284"/>
      <c r="D153" s="285"/>
      <c r="E153" s="288"/>
      <c r="F153" s="303"/>
      <c r="G153" s="303"/>
      <c r="H153" s="303"/>
      <c r="I153" s="303"/>
      <c r="J153" s="303"/>
      <c r="K153" s="288"/>
      <c r="L153" s="288"/>
      <c r="M153" s="288"/>
      <c r="Z153" s="306"/>
      <c r="AA153" s="306"/>
      <c r="AB153" s="305"/>
      <c r="AC153" s="288"/>
      <c r="AD153" s="303"/>
      <c r="AE153" s="303"/>
      <c r="AF153" s="303"/>
      <c r="AG153" s="303"/>
      <c r="AH153" s="303"/>
      <c r="AI153" s="303"/>
      <c r="AJ153" s="303"/>
    </row>
    <row r="154" spans="2:36" ht="12.75">
      <c r="B154" s="373"/>
      <c r="C154" s="284"/>
      <c r="D154" s="285"/>
      <c r="E154" s="288"/>
      <c r="F154" s="303"/>
      <c r="G154" s="303"/>
      <c r="H154" s="303"/>
      <c r="I154" s="303"/>
      <c r="J154" s="303"/>
      <c r="K154" s="288"/>
      <c r="L154" s="288"/>
      <c r="M154" s="288"/>
      <c r="Z154" s="306"/>
      <c r="AA154" s="306"/>
      <c r="AB154" s="305"/>
      <c r="AC154" s="288"/>
      <c r="AD154" s="303"/>
      <c r="AE154" s="303"/>
      <c r="AF154" s="303"/>
      <c r="AG154" s="303"/>
      <c r="AH154" s="303"/>
      <c r="AI154" s="303"/>
      <c r="AJ154" s="303"/>
    </row>
    <row r="155" spans="2:36" ht="12.75">
      <c r="B155" s="373"/>
      <c r="C155" s="284"/>
      <c r="D155" s="312"/>
      <c r="E155" s="288"/>
      <c r="F155" s="372"/>
      <c r="G155" s="303"/>
      <c r="H155" s="303"/>
      <c r="I155" s="303"/>
      <c r="J155" s="303"/>
      <c r="K155" s="288"/>
      <c r="L155" s="288"/>
      <c r="M155" s="288"/>
      <c r="Z155" s="306"/>
      <c r="AA155" s="306"/>
      <c r="AB155" s="305"/>
      <c r="AC155" s="288"/>
      <c r="AD155" s="303"/>
      <c r="AE155" s="303"/>
      <c r="AF155" s="303"/>
      <c r="AG155" s="303"/>
      <c r="AH155" s="303"/>
      <c r="AI155" s="303"/>
      <c r="AJ155" s="303"/>
    </row>
    <row r="156" spans="2:36" ht="12.75">
      <c r="B156" s="373"/>
      <c r="C156" s="284"/>
      <c r="D156" s="285"/>
      <c r="E156" s="288"/>
      <c r="F156" s="303"/>
      <c r="G156" s="303"/>
      <c r="H156" s="303"/>
      <c r="I156" s="303"/>
      <c r="J156" s="303"/>
      <c r="K156" s="288"/>
      <c r="L156" s="288"/>
      <c r="M156" s="288"/>
      <c r="Z156" s="306"/>
      <c r="AA156" s="306"/>
      <c r="AB156" s="305"/>
      <c r="AC156" s="288"/>
      <c r="AD156" s="303"/>
      <c r="AE156" s="303"/>
      <c r="AF156" s="303"/>
      <c r="AG156" s="303"/>
      <c r="AH156" s="303"/>
      <c r="AI156" s="303"/>
      <c r="AJ156" s="303"/>
    </row>
    <row r="157" spans="2:36" ht="12.75">
      <c r="B157" s="373"/>
      <c r="C157" s="284"/>
      <c r="D157" s="285"/>
      <c r="E157" s="288"/>
      <c r="F157" s="303"/>
      <c r="G157" s="303"/>
      <c r="H157" s="303"/>
      <c r="I157" s="303"/>
      <c r="J157" s="303"/>
      <c r="K157" s="288"/>
      <c r="L157" s="288"/>
      <c r="M157" s="288"/>
      <c r="Z157" s="306"/>
      <c r="AA157" s="306"/>
      <c r="AB157" s="305"/>
      <c r="AC157" s="288"/>
      <c r="AD157" s="303"/>
      <c r="AE157" s="303"/>
      <c r="AF157" s="303"/>
      <c r="AG157" s="303"/>
      <c r="AH157" s="303"/>
      <c r="AI157" s="303"/>
      <c r="AJ157" s="303"/>
    </row>
    <row r="158" spans="2:36" ht="12.75">
      <c r="B158" s="373"/>
      <c r="C158" s="284"/>
      <c r="D158" s="285"/>
      <c r="E158" s="288"/>
      <c r="F158" s="303"/>
      <c r="G158" s="303"/>
      <c r="H158" s="303"/>
      <c r="I158" s="303"/>
      <c r="J158" s="303"/>
      <c r="K158" s="288"/>
      <c r="L158" s="288"/>
      <c r="M158" s="288"/>
      <c r="Z158" s="306"/>
      <c r="AA158" s="306"/>
      <c r="AB158" s="305"/>
      <c r="AC158" s="288"/>
      <c r="AD158" s="303"/>
      <c r="AE158" s="303"/>
      <c r="AF158" s="303"/>
      <c r="AG158" s="303"/>
      <c r="AH158" s="303"/>
      <c r="AI158" s="303"/>
      <c r="AJ158" s="303"/>
    </row>
    <row r="159" spans="2:36" ht="12.75">
      <c r="B159" s="373"/>
      <c r="C159" s="284"/>
      <c r="D159" s="285"/>
      <c r="E159" s="288"/>
      <c r="F159" s="303"/>
      <c r="G159" s="303"/>
      <c r="H159" s="303"/>
      <c r="I159" s="303"/>
      <c r="J159" s="303"/>
      <c r="K159" s="288"/>
      <c r="L159" s="288"/>
      <c r="M159" s="288"/>
      <c r="Z159" s="313"/>
      <c r="AA159" s="313"/>
      <c r="AB159" s="305"/>
      <c r="AC159" s="288"/>
      <c r="AD159" s="303"/>
      <c r="AE159" s="303"/>
      <c r="AF159" s="303"/>
      <c r="AG159" s="303"/>
      <c r="AH159" s="303"/>
      <c r="AI159" s="303"/>
      <c r="AJ159" s="303"/>
    </row>
    <row r="160" spans="2:36" ht="12.75">
      <c r="B160" s="373"/>
      <c r="C160" s="284"/>
      <c r="D160" s="285"/>
      <c r="E160" s="288"/>
      <c r="F160" s="303"/>
      <c r="G160" s="303"/>
      <c r="H160" s="303"/>
      <c r="I160" s="303"/>
      <c r="J160" s="303"/>
      <c r="K160" s="288"/>
      <c r="L160" s="288"/>
      <c r="M160" s="288"/>
      <c r="Z160" s="313"/>
      <c r="AA160" s="313"/>
      <c r="AB160" s="305"/>
      <c r="AC160" s="288"/>
      <c r="AD160" s="303"/>
      <c r="AE160" s="303"/>
      <c r="AF160" s="303"/>
      <c r="AG160" s="303"/>
      <c r="AH160" s="303"/>
      <c r="AI160" s="303"/>
      <c r="AJ160" s="303"/>
    </row>
    <row r="161" spans="2:36" ht="12.75">
      <c r="B161" s="373"/>
      <c r="C161" s="284"/>
      <c r="D161" s="285"/>
      <c r="E161" s="288"/>
      <c r="F161" s="303"/>
      <c r="G161" s="303"/>
      <c r="H161" s="303"/>
      <c r="I161" s="303"/>
      <c r="J161" s="303"/>
      <c r="K161" s="288"/>
      <c r="L161" s="288"/>
      <c r="M161" s="288"/>
      <c r="Z161" s="313"/>
      <c r="AA161" s="313"/>
      <c r="AB161" s="305"/>
      <c r="AC161" s="288"/>
      <c r="AD161" s="303"/>
      <c r="AE161" s="303"/>
      <c r="AF161" s="303"/>
      <c r="AG161" s="303"/>
      <c r="AH161" s="303"/>
      <c r="AI161" s="303"/>
      <c r="AJ161" s="303"/>
    </row>
    <row r="162" spans="2:36" ht="12.75">
      <c r="B162" s="373"/>
      <c r="C162" s="284"/>
      <c r="D162" s="285"/>
      <c r="E162" s="288"/>
      <c r="F162" s="303"/>
      <c r="G162" s="303"/>
      <c r="H162" s="303"/>
      <c r="I162" s="303"/>
      <c r="J162" s="303"/>
      <c r="K162" s="288"/>
      <c r="L162" s="288"/>
      <c r="M162" s="288"/>
      <c r="Z162" s="306"/>
      <c r="AA162" s="306"/>
      <c r="AB162" s="305"/>
      <c r="AC162" s="288"/>
      <c r="AD162" s="303"/>
      <c r="AE162" s="303"/>
      <c r="AF162" s="303"/>
      <c r="AG162" s="303"/>
      <c r="AH162" s="303"/>
      <c r="AI162" s="303"/>
      <c r="AJ162" s="303"/>
    </row>
    <row r="163" spans="2:36" ht="12.75">
      <c r="B163" s="373"/>
      <c r="C163" s="284"/>
      <c r="D163" s="285"/>
      <c r="E163" s="288"/>
      <c r="F163" s="303"/>
      <c r="G163" s="303"/>
      <c r="H163" s="303"/>
      <c r="I163" s="303"/>
      <c r="J163" s="303"/>
      <c r="K163" s="288"/>
      <c r="L163" s="288"/>
      <c r="M163" s="288"/>
      <c r="Q163" s="306"/>
      <c r="R163" s="306"/>
      <c r="S163" s="306"/>
      <c r="T163" s="306"/>
      <c r="U163" s="306"/>
      <c r="V163" s="306"/>
      <c r="W163" s="306"/>
      <c r="X163" s="306"/>
      <c r="Y163" s="306"/>
      <c r="Z163" s="309"/>
      <c r="AA163" s="309"/>
      <c r="AB163" s="305"/>
      <c r="AC163" s="288"/>
      <c r="AD163" s="303"/>
      <c r="AE163" s="303"/>
      <c r="AF163" s="303"/>
      <c r="AG163" s="303"/>
      <c r="AH163" s="303"/>
      <c r="AI163" s="303"/>
      <c r="AJ163" s="303"/>
    </row>
    <row r="164" spans="2:36" ht="12.75">
      <c r="B164" s="373"/>
      <c r="C164" s="284"/>
      <c r="D164" s="285"/>
      <c r="E164" s="288"/>
      <c r="F164" s="303"/>
      <c r="G164" s="303"/>
      <c r="H164" s="303"/>
      <c r="I164" s="303"/>
      <c r="J164" s="303"/>
      <c r="K164" s="288"/>
      <c r="L164" s="288"/>
      <c r="M164" s="288"/>
      <c r="Q164" s="306"/>
      <c r="R164" s="306"/>
      <c r="S164" s="306"/>
      <c r="T164" s="306"/>
      <c r="U164" s="306"/>
      <c r="V164" s="306"/>
      <c r="W164" s="306"/>
      <c r="X164" s="306"/>
      <c r="Y164" s="306"/>
      <c r="Z164" s="309"/>
      <c r="AA164" s="309"/>
      <c r="AB164" s="305"/>
      <c r="AC164" s="288"/>
      <c r="AD164" s="303"/>
      <c r="AE164" s="303"/>
      <c r="AF164" s="303"/>
      <c r="AG164" s="303"/>
      <c r="AH164" s="303"/>
      <c r="AI164" s="303"/>
      <c r="AJ164" s="303"/>
    </row>
    <row r="165" spans="2:36" ht="12.75">
      <c r="B165" s="373"/>
      <c r="C165" s="284"/>
      <c r="D165" s="312"/>
      <c r="E165" s="288"/>
      <c r="F165" s="303"/>
      <c r="G165" s="303"/>
      <c r="H165" s="303"/>
      <c r="I165" s="303"/>
      <c r="J165" s="303"/>
      <c r="K165" s="288"/>
      <c r="L165" s="288"/>
      <c r="M165" s="288"/>
      <c r="Q165" s="306"/>
      <c r="R165" s="306"/>
      <c r="S165" s="306"/>
      <c r="T165" s="306"/>
      <c r="U165" s="306"/>
      <c r="V165" s="306"/>
      <c r="W165" s="306"/>
      <c r="X165" s="306"/>
      <c r="Z165" s="309"/>
      <c r="AA165" s="309"/>
      <c r="AB165" s="305"/>
      <c r="AC165" s="288"/>
      <c r="AD165" s="303"/>
      <c r="AE165" s="303"/>
      <c r="AF165" s="303"/>
      <c r="AG165" s="303"/>
      <c r="AH165" s="303"/>
      <c r="AI165" s="303"/>
      <c r="AJ165" s="303"/>
    </row>
    <row r="166" spans="2:36" ht="12.75">
      <c r="B166" s="373"/>
      <c r="C166" s="284"/>
      <c r="D166" s="285"/>
      <c r="E166" s="288"/>
      <c r="F166" s="303"/>
      <c r="G166" s="303"/>
      <c r="H166" s="303"/>
      <c r="I166" s="303"/>
      <c r="J166" s="303"/>
      <c r="K166" s="288"/>
      <c r="L166" s="288"/>
      <c r="M166" s="288"/>
      <c r="Q166" s="306"/>
      <c r="R166" s="306"/>
      <c r="S166" s="306"/>
      <c r="T166" s="306"/>
      <c r="U166" s="306"/>
      <c r="V166" s="306"/>
      <c r="W166" s="306"/>
      <c r="X166" s="306"/>
      <c r="Y166" s="306"/>
      <c r="Z166" s="309"/>
      <c r="AA166" s="309"/>
      <c r="AB166" s="305"/>
      <c r="AC166" s="288"/>
      <c r="AD166" s="303"/>
      <c r="AE166" s="303"/>
      <c r="AF166" s="303"/>
      <c r="AG166" s="303"/>
      <c r="AH166" s="303"/>
      <c r="AI166" s="303"/>
      <c r="AJ166" s="303"/>
    </row>
    <row r="167" spans="1:29" s="303" customFormat="1" ht="12.75">
      <c r="A167" s="288"/>
      <c r="B167" s="373"/>
      <c r="C167" s="302"/>
      <c r="D167" s="312"/>
      <c r="E167" s="288"/>
      <c r="K167" s="288"/>
      <c r="L167" s="288"/>
      <c r="M167" s="288"/>
      <c r="N167" s="288"/>
      <c r="O167" s="288"/>
      <c r="P167" s="288"/>
      <c r="Q167" s="306"/>
      <c r="R167" s="306"/>
      <c r="S167" s="306"/>
      <c r="T167" s="306"/>
      <c r="U167" s="306"/>
      <c r="V167" s="306"/>
      <c r="W167" s="306"/>
      <c r="X167" s="306"/>
      <c r="Y167" s="306"/>
      <c r="Z167" s="309"/>
      <c r="AA167" s="309"/>
      <c r="AB167" s="305"/>
      <c r="AC167" s="288"/>
    </row>
    <row r="168" spans="1:29" s="303" customFormat="1" ht="12.75">
      <c r="A168" s="288"/>
      <c r="B168" s="373"/>
      <c r="C168" s="302"/>
      <c r="D168" s="312"/>
      <c r="E168" s="288"/>
      <c r="K168" s="288"/>
      <c r="L168" s="288"/>
      <c r="M168" s="288"/>
      <c r="N168" s="288"/>
      <c r="O168" s="288"/>
      <c r="P168" s="288"/>
      <c r="Q168" s="306"/>
      <c r="R168" s="306"/>
      <c r="S168" s="306"/>
      <c r="T168" s="306"/>
      <c r="U168" s="306"/>
      <c r="V168" s="306"/>
      <c r="W168" s="306"/>
      <c r="X168" s="306"/>
      <c r="Y168" s="306"/>
      <c r="Z168" s="309"/>
      <c r="AA168" s="309"/>
      <c r="AB168" s="305"/>
      <c r="AC168" s="288"/>
    </row>
    <row r="169" spans="1:29" s="303" customFormat="1" ht="12.75">
      <c r="A169" s="288"/>
      <c r="B169" s="373"/>
      <c r="C169" s="302"/>
      <c r="D169" s="285"/>
      <c r="E169" s="288"/>
      <c r="K169" s="288"/>
      <c r="L169" s="288"/>
      <c r="M169" s="288"/>
      <c r="N169" s="288"/>
      <c r="O169" s="288"/>
      <c r="P169" s="288"/>
      <c r="Q169" s="288"/>
      <c r="R169" s="288"/>
      <c r="S169" s="288"/>
      <c r="T169" s="288"/>
      <c r="U169" s="288"/>
      <c r="V169" s="288"/>
      <c r="W169" s="288"/>
      <c r="X169" s="288"/>
      <c r="Y169" s="288"/>
      <c r="Z169" s="309"/>
      <c r="AA169" s="309"/>
      <c r="AB169" s="305"/>
      <c r="AC169" s="288"/>
    </row>
    <row r="170" spans="1:29" s="303" customFormat="1" ht="12.75">
      <c r="A170" s="288"/>
      <c r="B170" s="373"/>
      <c r="C170" s="302"/>
      <c r="D170" s="312"/>
      <c r="E170" s="288"/>
      <c r="K170" s="288"/>
      <c r="L170" s="288"/>
      <c r="M170" s="288"/>
      <c r="N170" s="288"/>
      <c r="O170" s="288"/>
      <c r="P170" s="288"/>
      <c r="Q170" s="288"/>
      <c r="R170" s="288"/>
      <c r="S170" s="288"/>
      <c r="T170" s="288"/>
      <c r="U170" s="288"/>
      <c r="V170" s="288"/>
      <c r="W170" s="288"/>
      <c r="X170" s="288"/>
      <c r="Y170" s="288"/>
      <c r="Z170" s="309"/>
      <c r="AA170" s="309"/>
      <c r="AB170" s="305"/>
      <c r="AC170" s="288"/>
    </row>
    <row r="171" spans="1:29" s="303" customFormat="1" ht="12.75">
      <c r="A171" s="288"/>
      <c r="B171" s="373"/>
      <c r="C171" s="302"/>
      <c r="D171" s="285"/>
      <c r="E171" s="288"/>
      <c r="K171" s="288"/>
      <c r="L171" s="288"/>
      <c r="M171" s="288"/>
      <c r="N171" s="288"/>
      <c r="O171" s="288"/>
      <c r="P171" s="288"/>
      <c r="Q171" s="288"/>
      <c r="R171" s="288"/>
      <c r="S171" s="288"/>
      <c r="T171" s="288"/>
      <c r="U171" s="288"/>
      <c r="V171" s="288"/>
      <c r="W171" s="288"/>
      <c r="X171" s="288"/>
      <c r="Y171" s="288"/>
      <c r="Z171" s="309"/>
      <c r="AA171" s="309"/>
      <c r="AB171" s="305"/>
      <c r="AC171" s="288"/>
    </row>
    <row r="172" spans="1:29" s="303" customFormat="1" ht="12.75">
      <c r="A172" s="288"/>
      <c r="B172" s="373"/>
      <c r="C172" s="302"/>
      <c r="D172" s="285"/>
      <c r="E172" s="288"/>
      <c r="K172" s="288"/>
      <c r="L172" s="288"/>
      <c r="M172" s="288"/>
      <c r="N172" s="288"/>
      <c r="O172" s="288"/>
      <c r="P172" s="288"/>
      <c r="Q172" s="288"/>
      <c r="R172" s="288"/>
      <c r="S172" s="288"/>
      <c r="T172" s="288"/>
      <c r="U172" s="288"/>
      <c r="V172" s="288"/>
      <c r="W172" s="288"/>
      <c r="X172" s="288"/>
      <c r="Y172" s="288"/>
      <c r="Z172" s="309"/>
      <c r="AA172" s="309"/>
      <c r="AB172" s="305"/>
      <c r="AC172" s="288"/>
    </row>
    <row r="173" spans="1:29" s="303" customFormat="1" ht="12.75">
      <c r="A173" s="288"/>
      <c r="B173" s="373"/>
      <c r="C173" s="302"/>
      <c r="D173" s="285"/>
      <c r="E173" s="288"/>
      <c r="K173" s="288"/>
      <c r="L173" s="288"/>
      <c r="M173" s="288"/>
      <c r="N173" s="288"/>
      <c r="O173" s="288"/>
      <c r="P173" s="288"/>
      <c r="Q173" s="288"/>
      <c r="R173" s="288"/>
      <c r="S173" s="288"/>
      <c r="T173" s="288"/>
      <c r="U173" s="288"/>
      <c r="V173" s="288"/>
      <c r="W173" s="288"/>
      <c r="X173" s="288"/>
      <c r="Y173" s="288"/>
      <c r="Z173" s="309"/>
      <c r="AA173" s="309"/>
      <c r="AB173" s="305"/>
      <c r="AC173" s="288"/>
    </row>
    <row r="174" spans="2:36" ht="12.75">
      <c r="B174" s="373"/>
      <c r="D174" s="307"/>
      <c r="E174" s="288"/>
      <c r="F174" s="303"/>
      <c r="G174" s="303"/>
      <c r="H174" s="303"/>
      <c r="I174" s="303"/>
      <c r="J174" s="303"/>
      <c r="K174" s="288"/>
      <c r="L174" s="288"/>
      <c r="M174" s="288"/>
      <c r="Q174" s="306"/>
      <c r="R174" s="306"/>
      <c r="S174" s="306"/>
      <c r="T174" s="306"/>
      <c r="U174" s="306"/>
      <c r="V174" s="306"/>
      <c r="W174" s="306"/>
      <c r="X174" s="306"/>
      <c r="Y174" s="306"/>
      <c r="Z174" s="306"/>
      <c r="AA174" s="306"/>
      <c r="AB174" s="305"/>
      <c r="AC174" s="288"/>
      <c r="AD174" s="303"/>
      <c r="AE174" s="303"/>
      <c r="AF174" s="303"/>
      <c r="AG174" s="303"/>
      <c r="AH174" s="303"/>
      <c r="AI174" s="303"/>
      <c r="AJ174" s="303"/>
    </row>
    <row r="175" spans="2:36" ht="12.75">
      <c r="B175" s="373"/>
      <c r="D175" s="307"/>
      <c r="E175" s="288"/>
      <c r="F175" s="303"/>
      <c r="G175" s="303"/>
      <c r="H175" s="303"/>
      <c r="I175" s="303"/>
      <c r="J175" s="303"/>
      <c r="K175" s="288"/>
      <c r="L175" s="288"/>
      <c r="M175" s="288"/>
      <c r="Q175" s="306"/>
      <c r="R175" s="306"/>
      <c r="S175" s="306"/>
      <c r="T175" s="306"/>
      <c r="U175" s="306"/>
      <c r="V175" s="306"/>
      <c r="W175" s="306"/>
      <c r="X175" s="306"/>
      <c r="Y175" s="306"/>
      <c r="Z175" s="306"/>
      <c r="AA175" s="306"/>
      <c r="AB175" s="305"/>
      <c r="AC175" s="288"/>
      <c r="AD175" s="303"/>
      <c r="AE175" s="303"/>
      <c r="AF175" s="303"/>
      <c r="AG175" s="303"/>
      <c r="AH175" s="303"/>
      <c r="AI175" s="303"/>
      <c r="AJ175" s="303"/>
    </row>
    <row r="176" spans="2:36" ht="12.75">
      <c r="B176" s="373"/>
      <c r="D176" s="307"/>
      <c r="E176" s="288"/>
      <c r="F176" s="303"/>
      <c r="G176" s="303"/>
      <c r="H176" s="303"/>
      <c r="I176" s="303"/>
      <c r="J176" s="303"/>
      <c r="K176" s="288"/>
      <c r="L176" s="288"/>
      <c r="M176" s="288"/>
      <c r="Q176" s="306"/>
      <c r="R176" s="306"/>
      <c r="S176" s="306"/>
      <c r="T176" s="306"/>
      <c r="U176" s="306"/>
      <c r="V176" s="306"/>
      <c r="W176" s="306"/>
      <c r="X176" s="306"/>
      <c r="Y176" s="306"/>
      <c r="Z176" s="306"/>
      <c r="AA176" s="306"/>
      <c r="AB176" s="305"/>
      <c r="AC176" s="288"/>
      <c r="AD176" s="303"/>
      <c r="AE176" s="303"/>
      <c r="AF176" s="303"/>
      <c r="AG176" s="303"/>
      <c r="AH176" s="303"/>
      <c r="AI176" s="303"/>
      <c r="AJ176" s="303"/>
    </row>
    <row r="177" spans="2:36" ht="12.75">
      <c r="B177" s="373"/>
      <c r="C177" s="284"/>
      <c r="D177" s="285"/>
      <c r="E177" s="288"/>
      <c r="F177" s="303"/>
      <c r="G177" s="303"/>
      <c r="H177" s="303"/>
      <c r="I177" s="303"/>
      <c r="J177" s="303"/>
      <c r="K177" s="288"/>
      <c r="L177" s="288"/>
      <c r="M177" s="288"/>
      <c r="Q177" s="306"/>
      <c r="R177" s="306"/>
      <c r="S177" s="306"/>
      <c r="T177" s="306"/>
      <c r="U177" s="306"/>
      <c r="V177" s="306"/>
      <c r="W177" s="306"/>
      <c r="X177" s="306"/>
      <c r="Y177" s="306"/>
      <c r="Z177" s="306"/>
      <c r="AA177" s="306"/>
      <c r="AB177" s="305"/>
      <c r="AC177" s="288"/>
      <c r="AD177" s="303"/>
      <c r="AE177" s="303"/>
      <c r="AF177" s="303"/>
      <c r="AG177" s="303"/>
      <c r="AH177" s="303"/>
      <c r="AI177" s="303"/>
      <c r="AJ177" s="303"/>
    </row>
    <row r="178" spans="2:36" ht="12.75">
      <c r="B178" s="373"/>
      <c r="C178" s="308"/>
      <c r="D178" s="285"/>
      <c r="E178" s="288"/>
      <c r="F178" s="303"/>
      <c r="G178" s="303"/>
      <c r="H178" s="303"/>
      <c r="I178" s="303"/>
      <c r="J178" s="303"/>
      <c r="K178" s="288"/>
      <c r="L178" s="288"/>
      <c r="M178" s="288"/>
      <c r="Q178" s="306"/>
      <c r="R178" s="306"/>
      <c r="S178" s="306"/>
      <c r="T178" s="306"/>
      <c r="U178" s="306"/>
      <c r="V178" s="306"/>
      <c r="W178" s="306"/>
      <c r="X178" s="306"/>
      <c r="Y178" s="306"/>
      <c r="Z178" s="306"/>
      <c r="AA178" s="306"/>
      <c r="AB178" s="305"/>
      <c r="AC178" s="288"/>
      <c r="AD178" s="303"/>
      <c r="AE178" s="303"/>
      <c r="AF178" s="303"/>
      <c r="AG178" s="303"/>
      <c r="AH178" s="303"/>
      <c r="AI178" s="303"/>
      <c r="AJ178" s="303"/>
    </row>
    <row r="179" spans="2:36" ht="12.75">
      <c r="B179" s="373"/>
      <c r="C179" s="284"/>
      <c r="D179" s="312"/>
      <c r="E179" s="288"/>
      <c r="F179" s="303"/>
      <c r="G179" s="303"/>
      <c r="H179" s="303"/>
      <c r="I179" s="303"/>
      <c r="J179" s="303"/>
      <c r="K179" s="288"/>
      <c r="L179" s="288"/>
      <c r="M179" s="288"/>
      <c r="Q179" s="306"/>
      <c r="R179" s="306"/>
      <c r="S179" s="306"/>
      <c r="T179" s="306"/>
      <c r="U179" s="306"/>
      <c r="V179" s="306"/>
      <c r="W179" s="306"/>
      <c r="X179" s="306"/>
      <c r="Y179" s="306"/>
      <c r="Z179" s="306"/>
      <c r="AA179" s="306"/>
      <c r="AB179" s="305"/>
      <c r="AC179" s="288"/>
      <c r="AD179" s="303"/>
      <c r="AE179" s="303"/>
      <c r="AF179" s="303"/>
      <c r="AG179" s="303"/>
      <c r="AH179" s="303"/>
      <c r="AI179" s="303"/>
      <c r="AJ179" s="303"/>
    </row>
    <row r="180" spans="2:36" ht="12.75">
      <c r="B180" s="373"/>
      <c r="C180" s="284"/>
      <c r="D180" s="312"/>
      <c r="E180" s="288"/>
      <c r="F180" s="303"/>
      <c r="G180" s="303"/>
      <c r="H180" s="303"/>
      <c r="I180" s="303"/>
      <c r="J180" s="303"/>
      <c r="K180" s="288"/>
      <c r="L180" s="288"/>
      <c r="M180" s="288"/>
      <c r="Q180" s="306"/>
      <c r="R180" s="306"/>
      <c r="S180" s="306"/>
      <c r="T180" s="306"/>
      <c r="U180" s="306"/>
      <c r="V180" s="306"/>
      <c r="W180" s="306"/>
      <c r="X180" s="306"/>
      <c r="Y180" s="306"/>
      <c r="Z180" s="306"/>
      <c r="AA180" s="306"/>
      <c r="AB180" s="305"/>
      <c r="AC180" s="288"/>
      <c r="AD180" s="303"/>
      <c r="AE180" s="303"/>
      <c r="AF180" s="303"/>
      <c r="AG180" s="303"/>
      <c r="AH180" s="303"/>
      <c r="AI180" s="303"/>
      <c r="AJ180" s="303"/>
    </row>
    <row r="181" spans="2:36" ht="12.75">
      <c r="B181" s="373"/>
      <c r="C181" s="284"/>
      <c r="D181" s="312"/>
      <c r="E181" s="288"/>
      <c r="F181" s="303"/>
      <c r="G181" s="303"/>
      <c r="H181" s="303"/>
      <c r="I181" s="303"/>
      <c r="J181" s="303"/>
      <c r="K181" s="288"/>
      <c r="L181" s="288"/>
      <c r="M181" s="288"/>
      <c r="Q181" s="306"/>
      <c r="R181" s="306"/>
      <c r="S181" s="306"/>
      <c r="T181" s="306"/>
      <c r="U181" s="306"/>
      <c r="V181" s="306"/>
      <c r="W181" s="306"/>
      <c r="X181" s="306"/>
      <c r="Y181" s="306"/>
      <c r="Z181" s="306"/>
      <c r="AA181" s="306"/>
      <c r="AB181" s="305"/>
      <c r="AC181" s="288"/>
      <c r="AD181" s="303"/>
      <c r="AE181" s="303"/>
      <c r="AF181" s="303"/>
      <c r="AG181" s="303"/>
      <c r="AH181" s="303"/>
      <c r="AI181" s="303"/>
      <c r="AJ181" s="303"/>
    </row>
    <row r="182" spans="2:36" ht="12.75">
      <c r="B182" s="373"/>
      <c r="C182" s="284"/>
      <c r="D182" s="285"/>
      <c r="E182" s="288"/>
      <c r="F182" s="303"/>
      <c r="G182" s="303"/>
      <c r="H182" s="303"/>
      <c r="I182" s="303"/>
      <c r="J182" s="303"/>
      <c r="K182" s="288"/>
      <c r="L182" s="288"/>
      <c r="M182" s="288"/>
      <c r="Z182" s="306"/>
      <c r="AA182" s="306"/>
      <c r="AB182" s="305"/>
      <c r="AC182" s="288"/>
      <c r="AD182" s="303"/>
      <c r="AE182" s="303"/>
      <c r="AF182" s="303"/>
      <c r="AG182" s="303"/>
      <c r="AH182" s="303"/>
      <c r="AI182" s="303"/>
      <c r="AJ182" s="303"/>
    </row>
    <row r="183" spans="2:36" ht="12.75">
      <c r="B183" s="373"/>
      <c r="C183" s="284"/>
      <c r="D183" s="312"/>
      <c r="E183" s="288"/>
      <c r="F183" s="303"/>
      <c r="G183" s="303"/>
      <c r="H183" s="303"/>
      <c r="I183" s="303"/>
      <c r="J183" s="303"/>
      <c r="K183" s="288"/>
      <c r="L183" s="288"/>
      <c r="M183" s="288"/>
      <c r="Z183" s="306"/>
      <c r="AA183" s="306"/>
      <c r="AB183" s="305"/>
      <c r="AC183" s="288"/>
      <c r="AD183" s="303"/>
      <c r="AE183" s="303"/>
      <c r="AF183" s="303"/>
      <c r="AG183" s="303"/>
      <c r="AH183" s="303"/>
      <c r="AI183" s="303"/>
      <c r="AJ183" s="303"/>
    </row>
    <row r="184" spans="2:36" ht="12.75">
      <c r="B184" s="373"/>
      <c r="C184" s="284"/>
      <c r="D184" s="312"/>
      <c r="E184" s="288"/>
      <c r="F184" s="303"/>
      <c r="G184" s="303"/>
      <c r="H184" s="303"/>
      <c r="I184" s="303"/>
      <c r="J184" s="303"/>
      <c r="K184" s="288"/>
      <c r="L184" s="288"/>
      <c r="M184" s="288"/>
      <c r="Z184" s="306"/>
      <c r="AA184" s="306"/>
      <c r="AB184" s="305"/>
      <c r="AC184" s="288"/>
      <c r="AD184" s="303"/>
      <c r="AE184" s="303"/>
      <c r="AF184" s="303"/>
      <c r="AG184" s="303"/>
      <c r="AH184" s="303"/>
      <c r="AI184" s="303"/>
      <c r="AJ184" s="303"/>
    </row>
    <row r="185" spans="2:36" ht="12.75">
      <c r="B185" s="373"/>
      <c r="C185" s="284"/>
      <c r="D185" s="285"/>
      <c r="E185" s="288"/>
      <c r="F185" s="303"/>
      <c r="G185" s="303"/>
      <c r="H185" s="303"/>
      <c r="I185" s="303"/>
      <c r="J185" s="303"/>
      <c r="K185" s="288"/>
      <c r="L185" s="288"/>
      <c r="M185" s="288"/>
      <c r="Z185" s="306"/>
      <c r="AA185" s="306"/>
      <c r="AB185" s="305"/>
      <c r="AC185" s="288"/>
      <c r="AD185" s="303"/>
      <c r="AE185" s="303"/>
      <c r="AF185" s="303"/>
      <c r="AG185" s="303"/>
      <c r="AH185" s="303"/>
      <c r="AI185" s="303"/>
      <c r="AJ185" s="303"/>
    </row>
    <row r="186" spans="2:36" ht="12.75">
      <c r="B186" s="373"/>
      <c r="C186" s="284"/>
      <c r="D186" s="285"/>
      <c r="E186" s="288"/>
      <c r="F186" s="303"/>
      <c r="G186" s="303"/>
      <c r="H186" s="303"/>
      <c r="I186" s="303"/>
      <c r="J186" s="303"/>
      <c r="K186" s="288"/>
      <c r="L186" s="288"/>
      <c r="M186" s="288"/>
      <c r="Z186" s="306"/>
      <c r="AA186" s="306"/>
      <c r="AB186" s="305"/>
      <c r="AC186" s="288"/>
      <c r="AD186" s="303"/>
      <c r="AE186" s="303"/>
      <c r="AF186" s="303"/>
      <c r="AG186" s="303"/>
      <c r="AH186" s="303"/>
      <c r="AI186" s="303"/>
      <c r="AJ186" s="303"/>
    </row>
    <row r="187" spans="2:36" ht="12.75">
      <c r="B187" s="373"/>
      <c r="C187" s="284"/>
      <c r="E187" s="288"/>
      <c r="F187" s="303"/>
      <c r="G187" s="303"/>
      <c r="H187" s="303"/>
      <c r="I187" s="303"/>
      <c r="J187" s="303"/>
      <c r="K187" s="288"/>
      <c r="L187" s="288"/>
      <c r="M187" s="288"/>
      <c r="Z187" s="306"/>
      <c r="AA187" s="306"/>
      <c r="AB187" s="305"/>
      <c r="AC187" s="288"/>
      <c r="AD187" s="303"/>
      <c r="AE187" s="303"/>
      <c r="AF187" s="303"/>
      <c r="AG187" s="303"/>
      <c r="AH187" s="303"/>
      <c r="AI187" s="303"/>
      <c r="AJ187" s="303"/>
    </row>
    <row r="188" spans="2:36" ht="12.75">
      <c r="B188" s="373"/>
      <c r="C188" s="284"/>
      <c r="D188" s="285"/>
      <c r="E188" s="288"/>
      <c r="F188" s="303"/>
      <c r="G188" s="303"/>
      <c r="H188" s="303"/>
      <c r="I188" s="303"/>
      <c r="J188" s="303"/>
      <c r="K188" s="288"/>
      <c r="L188" s="288"/>
      <c r="M188" s="288"/>
      <c r="Z188" s="306"/>
      <c r="AA188" s="306"/>
      <c r="AB188" s="305"/>
      <c r="AC188" s="288"/>
      <c r="AD188" s="303"/>
      <c r="AE188" s="303"/>
      <c r="AF188" s="303"/>
      <c r="AG188" s="303"/>
      <c r="AH188" s="303"/>
      <c r="AI188" s="303"/>
      <c r="AJ188" s="303"/>
    </row>
    <row r="189" spans="2:36" ht="12.75">
      <c r="B189" s="373"/>
      <c r="C189" s="284"/>
      <c r="D189" s="285"/>
      <c r="E189" s="288"/>
      <c r="F189" s="303"/>
      <c r="G189" s="303"/>
      <c r="H189" s="303"/>
      <c r="I189" s="303"/>
      <c r="J189" s="303"/>
      <c r="K189" s="288"/>
      <c r="L189" s="288"/>
      <c r="M189" s="288"/>
      <c r="Z189" s="306"/>
      <c r="AA189" s="306"/>
      <c r="AB189" s="305"/>
      <c r="AC189" s="288"/>
      <c r="AD189" s="303"/>
      <c r="AE189" s="303"/>
      <c r="AF189" s="303"/>
      <c r="AG189" s="303"/>
      <c r="AH189" s="303"/>
      <c r="AI189" s="303"/>
      <c r="AJ189" s="303"/>
    </row>
    <row r="190" spans="2:36" ht="12.75">
      <c r="B190" s="373"/>
      <c r="D190" s="285"/>
      <c r="E190" s="288"/>
      <c r="F190" s="303"/>
      <c r="G190" s="303"/>
      <c r="H190" s="303"/>
      <c r="I190" s="303"/>
      <c r="J190" s="303"/>
      <c r="K190" s="288"/>
      <c r="L190" s="288"/>
      <c r="M190" s="288"/>
      <c r="Z190" s="306"/>
      <c r="AA190" s="306"/>
      <c r="AB190" s="305"/>
      <c r="AC190" s="288"/>
      <c r="AD190" s="303"/>
      <c r="AE190" s="303"/>
      <c r="AF190" s="303"/>
      <c r="AG190" s="303"/>
      <c r="AH190" s="303"/>
      <c r="AI190" s="303"/>
      <c r="AJ190" s="303"/>
    </row>
    <row r="191" spans="2:36" ht="12.75">
      <c r="B191" s="373"/>
      <c r="D191" s="285"/>
      <c r="E191" s="288"/>
      <c r="F191" s="303"/>
      <c r="G191" s="303"/>
      <c r="H191" s="303"/>
      <c r="I191" s="303"/>
      <c r="J191" s="303"/>
      <c r="K191" s="288"/>
      <c r="L191" s="288"/>
      <c r="M191" s="288"/>
      <c r="Z191" s="306"/>
      <c r="AA191" s="306"/>
      <c r="AB191" s="305"/>
      <c r="AC191" s="288"/>
      <c r="AD191" s="303"/>
      <c r="AE191" s="303"/>
      <c r="AF191" s="303"/>
      <c r="AG191" s="303"/>
      <c r="AH191" s="303"/>
      <c r="AI191" s="303"/>
      <c r="AJ191" s="303"/>
    </row>
    <row r="192" spans="2:36" ht="12.75">
      <c r="B192" s="373"/>
      <c r="C192" s="284"/>
      <c r="E192" s="288"/>
      <c r="F192" s="303"/>
      <c r="G192" s="303"/>
      <c r="H192" s="303"/>
      <c r="I192" s="303"/>
      <c r="J192" s="303"/>
      <c r="K192" s="288"/>
      <c r="L192" s="288"/>
      <c r="M192" s="288"/>
      <c r="Z192" s="306"/>
      <c r="AA192" s="306"/>
      <c r="AB192" s="305"/>
      <c r="AC192" s="288"/>
      <c r="AD192" s="303"/>
      <c r="AE192" s="303"/>
      <c r="AF192" s="303"/>
      <c r="AG192" s="303"/>
      <c r="AH192" s="303"/>
      <c r="AI192" s="303"/>
      <c r="AJ192" s="303"/>
    </row>
    <row r="193" spans="2:36" ht="12.75">
      <c r="B193" s="373"/>
      <c r="C193" s="284"/>
      <c r="D193" s="285"/>
      <c r="E193" s="288"/>
      <c r="F193" s="303"/>
      <c r="G193" s="303"/>
      <c r="H193" s="303"/>
      <c r="I193" s="303"/>
      <c r="J193" s="303"/>
      <c r="K193" s="288"/>
      <c r="L193" s="288"/>
      <c r="M193" s="288"/>
      <c r="Z193" s="306"/>
      <c r="AA193" s="306"/>
      <c r="AB193" s="305"/>
      <c r="AC193" s="288"/>
      <c r="AD193" s="303"/>
      <c r="AE193" s="303"/>
      <c r="AF193" s="303"/>
      <c r="AG193" s="303"/>
      <c r="AH193" s="303"/>
      <c r="AI193" s="303"/>
      <c r="AJ193" s="303"/>
    </row>
    <row r="194" spans="2:36" ht="12.75">
      <c r="B194" s="373"/>
      <c r="C194" s="284"/>
      <c r="D194" s="285"/>
      <c r="E194" s="288"/>
      <c r="F194" s="303"/>
      <c r="G194" s="303"/>
      <c r="H194" s="303"/>
      <c r="I194" s="303"/>
      <c r="J194" s="303"/>
      <c r="K194" s="288"/>
      <c r="L194" s="288"/>
      <c r="M194" s="288"/>
      <c r="Z194" s="306"/>
      <c r="AA194" s="306"/>
      <c r="AB194" s="305"/>
      <c r="AC194" s="288"/>
      <c r="AD194" s="303"/>
      <c r="AE194" s="303"/>
      <c r="AF194" s="303"/>
      <c r="AG194" s="303"/>
      <c r="AH194" s="303"/>
      <c r="AI194" s="303"/>
      <c r="AJ194" s="303"/>
    </row>
    <row r="195" spans="2:36" ht="12.75">
      <c r="B195" s="373"/>
      <c r="C195" s="284"/>
      <c r="D195" s="312"/>
      <c r="E195" s="288"/>
      <c r="F195" s="303"/>
      <c r="G195" s="303"/>
      <c r="H195" s="303"/>
      <c r="I195" s="303"/>
      <c r="J195" s="303"/>
      <c r="K195" s="288"/>
      <c r="L195" s="288"/>
      <c r="M195" s="288"/>
      <c r="Z195" s="306"/>
      <c r="AA195" s="306"/>
      <c r="AB195" s="305"/>
      <c r="AC195" s="288"/>
      <c r="AD195" s="303"/>
      <c r="AE195" s="303"/>
      <c r="AF195" s="303"/>
      <c r="AG195" s="303"/>
      <c r="AH195" s="303"/>
      <c r="AI195" s="303"/>
      <c r="AJ195" s="303"/>
    </row>
    <row r="196" spans="2:36" ht="12.75">
      <c r="B196" s="373"/>
      <c r="C196" s="284"/>
      <c r="D196" s="312"/>
      <c r="E196" s="288"/>
      <c r="F196" s="303"/>
      <c r="G196" s="303"/>
      <c r="H196" s="303"/>
      <c r="I196" s="303"/>
      <c r="J196" s="303"/>
      <c r="K196" s="288"/>
      <c r="L196" s="288"/>
      <c r="M196" s="288"/>
      <c r="Z196" s="306"/>
      <c r="AA196" s="306"/>
      <c r="AB196" s="305"/>
      <c r="AC196" s="288"/>
      <c r="AD196" s="303"/>
      <c r="AE196" s="303"/>
      <c r="AF196" s="303"/>
      <c r="AG196" s="303"/>
      <c r="AH196" s="303"/>
      <c r="AI196" s="303"/>
      <c r="AJ196" s="303"/>
    </row>
    <row r="197" spans="2:36" ht="12.75">
      <c r="B197" s="373"/>
      <c r="C197" s="284"/>
      <c r="D197" s="285"/>
      <c r="E197" s="288"/>
      <c r="F197" s="303"/>
      <c r="G197" s="303"/>
      <c r="H197" s="303"/>
      <c r="I197" s="303"/>
      <c r="J197" s="303"/>
      <c r="K197" s="288"/>
      <c r="L197" s="288"/>
      <c r="M197" s="288"/>
      <c r="Z197" s="306"/>
      <c r="AA197" s="306"/>
      <c r="AB197" s="305"/>
      <c r="AC197" s="288"/>
      <c r="AD197" s="303"/>
      <c r="AE197" s="303"/>
      <c r="AF197" s="303"/>
      <c r="AG197" s="303"/>
      <c r="AH197" s="303"/>
      <c r="AI197" s="303"/>
      <c r="AJ197" s="303"/>
    </row>
    <row r="198" spans="2:36" ht="12.75">
      <c r="B198" s="373"/>
      <c r="C198" s="284"/>
      <c r="D198" s="285"/>
      <c r="E198" s="288"/>
      <c r="F198" s="303"/>
      <c r="G198" s="303"/>
      <c r="H198" s="303"/>
      <c r="I198" s="303"/>
      <c r="J198" s="303"/>
      <c r="K198" s="288"/>
      <c r="L198" s="288"/>
      <c r="M198" s="288"/>
      <c r="Z198" s="306"/>
      <c r="AA198" s="306"/>
      <c r="AB198" s="305"/>
      <c r="AC198" s="288"/>
      <c r="AD198" s="303"/>
      <c r="AE198" s="303"/>
      <c r="AF198" s="303"/>
      <c r="AG198" s="303"/>
      <c r="AH198" s="303"/>
      <c r="AI198" s="303"/>
      <c r="AJ198" s="303"/>
    </row>
    <row r="199" spans="2:36" ht="12.75">
      <c r="B199" s="373"/>
      <c r="C199" s="284"/>
      <c r="D199" s="285"/>
      <c r="E199" s="288"/>
      <c r="F199" s="303"/>
      <c r="G199" s="303"/>
      <c r="H199" s="303"/>
      <c r="I199" s="303"/>
      <c r="J199" s="303"/>
      <c r="K199" s="288"/>
      <c r="L199" s="288"/>
      <c r="M199" s="288"/>
      <c r="Z199" s="306"/>
      <c r="AA199" s="306"/>
      <c r="AB199" s="305"/>
      <c r="AC199" s="288"/>
      <c r="AD199" s="303"/>
      <c r="AE199" s="303"/>
      <c r="AF199" s="303"/>
      <c r="AG199" s="303"/>
      <c r="AH199" s="303"/>
      <c r="AI199" s="303"/>
      <c r="AJ199" s="303"/>
    </row>
    <row r="200" spans="2:36" ht="12.75">
      <c r="B200" s="373"/>
      <c r="C200" s="284"/>
      <c r="D200" s="312"/>
      <c r="E200" s="288"/>
      <c r="F200" s="303"/>
      <c r="G200" s="303"/>
      <c r="H200" s="303"/>
      <c r="I200" s="303"/>
      <c r="J200" s="303"/>
      <c r="K200" s="288"/>
      <c r="L200" s="288"/>
      <c r="M200" s="288"/>
      <c r="Z200" s="306"/>
      <c r="AA200" s="306"/>
      <c r="AB200" s="305"/>
      <c r="AC200" s="288"/>
      <c r="AD200" s="303"/>
      <c r="AE200" s="303"/>
      <c r="AF200" s="303"/>
      <c r="AG200" s="303"/>
      <c r="AH200" s="303"/>
      <c r="AI200" s="303"/>
      <c r="AJ200" s="303"/>
    </row>
    <row r="201" spans="2:36" ht="12.75">
      <c r="B201" s="373"/>
      <c r="C201" s="284"/>
      <c r="D201" s="312"/>
      <c r="E201" s="288"/>
      <c r="F201" s="303"/>
      <c r="G201" s="303"/>
      <c r="H201" s="303"/>
      <c r="I201" s="303"/>
      <c r="J201" s="303"/>
      <c r="K201" s="288"/>
      <c r="L201" s="288"/>
      <c r="M201" s="288"/>
      <c r="Z201" s="306"/>
      <c r="AA201" s="306"/>
      <c r="AB201" s="305"/>
      <c r="AC201" s="288"/>
      <c r="AD201" s="303"/>
      <c r="AE201" s="303"/>
      <c r="AF201" s="303"/>
      <c r="AG201" s="303"/>
      <c r="AH201" s="303"/>
      <c r="AI201" s="303"/>
      <c r="AJ201" s="303"/>
    </row>
    <row r="202" spans="2:36" ht="12.75">
      <c r="B202" s="373"/>
      <c r="C202" s="284"/>
      <c r="D202" s="312"/>
      <c r="E202" s="288"/>
      <c r="F202" s="303"/>
      <c r="G202" s="303"/>
      <c r="H202" s="303"/>
      <c r="I202" s="303"/>
      <c r="J202" s="303"/>
      <c r="K202" s="288"/>
      <c r="L202" s="288"/>
      <c r="M202" s="288"/>
      <c r="Z202" s="306"/>
      <c r="AA202" s="306"/>
      <c r="AB202" s="305"/>
      <c r="AC202" s="288"/>
      <c r="AD202" s="303"/>
      <c r="AE202" s="303"/>
      <c r="AF202" s="303"/>
      <c r="AG202" s="303"/>
      <c r="AH202" s="303"/>
      <c r="AI202" s="303"/>
      <c r="AJ202" s="303"/>
    </row>
    <row r="203" spans="2:36" ht="12.75">
      <c r="B203" s="373"/>
      <c r="C203" s="284"/>
      <c r="D203" s="285"/>
      <c r="E203" s="288"/>
      <c r="F203" s="303"/>
      <c r="G203" s="303"/>
      <c r="H203" s="303"/>
      <c r="I203" s="303"/>
      <c r="J203" s="303"/>
      <c r="K203" s="288"/>
      <c r="L203" s="288"/>
      <c r="M203" s="288"/>
      <c r="Z203" s="306"/>
      <c r="AA203" s="306"/>
      <c r="AB203" s="305"/>
      <c r="AC203" s="288"/>
      <c r="AD203" s="303"/>
      <c r="AE203" s="303"/>
      <c r="AF203" s="303"/>
      <c r="AG203" s="303"/>
      <c r="AH203" s="303"/>
      <c r="AI203" s="303"/>
      <c r="AJ203" s="303"/>
    </row>
    <row r="204" spans="2:36" ht="12.75">
      <c r="B204" s="373"/>
      <c r="C204" s="284"/>
      <c r="D204" s="285"/>
      <c r="E204" s="288"/>
      <c r="F204" s="303"/>
      <c r="G204" s="303"/>
      <c r="H204" s="303"/>
      <c r="I204" s="303"/>
      <c r="J204" s="303"/>
      <c r="K204" s="288"/>
      <c r="L204" s="288"/>
      <c r="M204" s="288"/>
      <c r="Z204" s="306"/>
      <c r="AA204" s="306"/>
      <c r="AB204" s="305"/>
      <c r="AC204" s="288"/>
      <c r="AD204" s="303"/>
      <c r="AE204" s="303"/>
      <c r="AF204" s="303"/>
      <c r="AG204" s="303"/>
      <c r="AH204" s="303"/>
      <c r="AI204" s="303"/>
      <c r="AJ204" s="303"/>
    </row>
    <row r="205" spans="2:36" ht="12.75">
      <c r="B205" s="373"/>
      <c r="C205" s="284"/>
      <c r="D205" s="285"/>
      <c r="E205" s="288"/>
      <c r="F205" s="303"/>
      <c r="G205" s="303"/>
      <c r="H205" s="303"/>
      <c r="I205" s="303"/>
      <c r="J205" s="303"/>
      <c r="K205" s="288"/>
      <c r="L205" s="288"/>
      <c r="M205" s="288"/>
      <c r="Z205" s="306"/>
      <c r="AA205" s="306"/>
      <c r="AB205" s="305"/>
      <c r="AC205" s="288"/>
      <c r="AD205" s="303"/>
      <c r="AE205" s="303"/>
      <c r="AF205" s="303"/>
      <c r="AG205" s="303"/>
      <c r="AH205" s="303"/>
      <c r="AI205" s="303"/>
      <c r="AJ205" s="303"/>
    </row>
    <row r="206" spans="2:36" ht="12.75">
      <c r="B206" s="373"/>
      <c r="C206" s="284"/>
      <c r="D206" s="312"/>
      <c r="E206" s="288"/>
      <c r="F206" s="303"/>
      <c r="G206" s="303"/>
      <c r="H206" s="303"/>
      <c r="I206" s="303"/>
      <c r="J206" s="303"/>
      <c r="K206" s="288"/>
      <c r="L206" s="288"/>
      <c r="M206" s="288"/>
      <c r="Z206" s="306"/>
      <c r="AA206" s="306"/>
      <c r="AB206" s="305"/>
      <c r="AC206" s="288"/>
      <c r="AD206" s="303"/>
      <c r="AE206" s="303"/>
      <c r="AF206" s="303"/>
      <c r="AG206" s="303"/>
      <c r="AH206" s="303"/>
      <c r="AI206" s="303"/>
      <c r="AJ206" s="303"/>
    </row>
    <row r="207" spans="1:29" s="303" customFormat="1" ht="12.75">
      <c r="A207" s="288"/>
      <c r="B207" s="373"/>
      <c r="C207" s="302"/>
      <c r="D207" s="307"/>
      <c r="E207" s="288"/>
      <c r="K207" s="288"/>
      <c r="L207" s="288"/>
      <c r="M207" s="288"/>
      <c r="N207" s="288"/>
      <c r="O207" s="288"/>
      <c r="P207" s="288"/>
      <c r="Q207" s="288"/>
      <c r="R207" s="288"/>
      <c r="S207" s="288"/>
      <c r="T207" s="288"/>
      <c r="U207" s="288"/>
      <c r="V207" s="288"/>
      <c r="W207" s="288"/>
      <c r="X207" s="288"/>
      <c r="Y207" s="288"/>
      <c r="Z207" s="306"/>
      <c r="AA207" s="306"/>
      <c r="AB207" s="305"/>
      <c r="AC207" s="288"/>
    </row>
    <row r="208" spans="2:36" ht="12.75">
      <c r="B208" s="373"/>
      <c r="C208" s="284"/>
      <c r="D208" s="285"/>
      <c r="E208" s="288"/>
      <c r="F208" s="303"/>
      <c r="G208" s="303"/>
      <c r="H208" s="303"/>
      <c r="I208" s="303"/>
      <c r="J208" s="303"/>
      <c r="K208" s="288"/>
      <c r="L208" s="288"/>
      <c r="M208" s="288"/>
      <c r="Z208" s="306"/>
      <c r="AA208" s="309"/>
      <c r="AB208" s="305"/>
      <c r="AC208" s="288"/>
      <c r="AD208" s="303"/>
      <c r="AE208" s="303"/>
      <c r="AF208" s="303"/>
      <c r="AG208" s="303"/>
      <c r="AH208" s="303"/>
      <c r="AI208" s="303"/>
      <c r="AJ208" s="303"/>
    </row>
    <row r="209" spans="2:36" ht="12.75">
      <c r="B209" s="373"/>
      <c r="C209" s="284"/>
      <c r="D209" s="285"/>
      <c r="E209" s="288"/>
      <c r="F209" s="303"/>
      <c r="G209" s="303"/>
      <c r="H209" s="303"/>
      <c r="I209" s="303"/>
      <c r="J209" s="303"/>
      <c r="K209" s="288"/>
      <c r="L209" s="288"/>
      <c r="M209" s="288"/>
      <c r="Z209" s="306"/>
      <c r="AA209" s="309"/>
      <c r="AB209" s="305"/>
      <c r="AC209" s="288"/>
      <c r="AD209" s="303"/>
      <c r="AE209" s="303"/>
      <c r="AF209" s="303"/>
      <c r="AG209" s="303"/>
      <c r="AH209" s="303"/>
      <c r="AI209" s="303"/>
      <c r="AJ209" s="303"/>
    </row>
    <row r="210" spans="2:36" ht="12.75">
      <c r="B210" s="373"/>
      <c r="C210" s="284"/>
      <c r="D210" s="285"/>
      <c r="E210" s="288"/>
      <c r="F210" s="303"/>
      <c r="G210" s="303"/>
      <c r="H210" s="303"/>
      <c r="I210" s="303"/>
      <c r="J210" s="303"/>
      <c r="K210" s="288"/>
      <c r="L210" s="288"/>
      <c r="M210" s="288"/>
      <c r="Z210" s="306"/>
      <c r="AA210" s="309"/>
      <c r="AB210" s="305"/>
      <c r="AC210" s="288"/>
      <c r="AD210" s="303"/>
      <c r="AE210" s="303"/>
      <c r="AF210" s="303"/>
      <c r="AG210" s="303"/>
      <c r="AH210" s="303"/>
      <c r="AI210" s="303"/>
      <c r="AJ210" s="303"/>
    </row>
    <row r="211" spans="1:29" s="303" customFormat="1" ht="12.75">
      <c r="A211" s="288"/>
      <c r="B211" s="373"/>
      <c r="C211" s="302"/>
      <c r="D211" s="285"/>
      <c r="E211" s="288"/>
      <c r="K211" s="288"/>
      <c r="L211" s="288"/>
      <c r="M211" s="288"/>
      <c r="N211" s="288"/>
      <c r="O211" s="288"/>
      <c r="P211" s="288"/>
      <c r="Q211" s="288"/>
      <c r="R211" s="288"/>
      <c r="S211" s="288"/>
      <c r="T211" s="288"/>
      <c r="U211" s="288"/>
      <c r="V211" s="288"/>
      <c r="W211" s="288"/>
      <c r="X211" s="288"/>
      <c r="Y211" s="288"/>
      <c r="Z211" s="309"/>
      <c r="AA211" s="309"/>
      <c r="AB211" s="305"/>
      <c r="AC211" s="288"/>
    </row>
    <row r="212" spans="1:29" s="303" customFormat="1" ht="12.75">
      <c r="A212" s="288"/>
      <c r="B212" s="373"/>
      <c r="C212" s="302"/>
      <c r="D212" s="285"/>
      <c r="E212" s="288"/>
      <c r="K212" s="288"/>
      <c r="L212" s="288"/>
      <c r="M212" s="288"/>
      <c r="N212" s="288"/>
      <c r="O212" s="288"/>
      <c r="P212" s="288"/>
      <c r="Q212" s="288"/>
      <c r="R212" s="288"/>
      <c r="S212" s="288"/>
      <c r="T212" s="288"/>
      <c r="U212" s="288"/>
      <c r="V212" s="288"/>
      <c r="W212" s="288"/>
      <c r="X212" s="288"/>
      <c r="Y212" s="288"/>
      <c r="Z212" s="309"/>
      <c r="AA212" s="309"/>
      <c r="AB212" s="305"/>
      <c r="AC212" s="288"/>
    </row>
    <row r="213" spans="1:29" s="303" customFormat="1" ht="12.75">
      <c r="A213" s="288"/>
      <c r="B213" s="373"/>
      <c r="C213" s="302"/>
      <c r="D213" s="285"/>
      <c r="E213" s="288"/>
      <c r="K213" s="288"/>
      <c r="L213" s="288"/>
      <c r="M213" s="288"/>
      <c r="N213" s="288"/>
      <c r="O213" s="288"/>
      <c r="P213" s="288"/>
      <c r="Q213" s="288"/>
      <c r="R213" s="288"/>
      <c r="S213" s="288"/>
      <c r="T213" s="288"/>
      <c r="U213" s="288"/>
      <c r="V213" s="288"/>
      <c r="W213" s="288"/>
      <c r="X213" s="288"/>
      <c r="Y213" s="288"/>
      <c r="Z213" s="309"/>
      <c r="AA213" s="309"/>
      <c r="AB213" s="305"/>
      <c r="AC213" s="288"/>
    </row>
    <row r="214" spans="1:29" s="303" customFormat="1" ht="12.75">
      <c r="A214" s="288"/>
      <c r="B214" s="373"/>
      <c r="C214" s="302"/>
      <c r="D214" s="285"/>
      <c r="E214" s="288"/>
      <c r="K214" s="288"/>
      <c r="L214" s="288"/>
      <c r="M214" s="288"/>
      <c r="N214" s="288"/>
      <c r="O214" s="288"/>
      <c r="P214" s="288"/>
      <c r="Q214" s="288"/>
      <c r="R214" s="288"/>
      <c r="S214" s="288"/>
      <c r="T214" s="288"/>
      <c r="U214" s="288"/>
      <c r="V214" s="288"/>
      <c r="W214" s="288"/>
      <c r="X214" s="288"/>
      <c r="Y214" s="288"/>
      <c r="Z214" s="309"/>
      <c r="AA214" s="309"/>
      <c r="AB214" s="305"/>
      <c r="AC214" s="288"/>
    </row>
    <row r="215" spans="1:29" s="303" customFormat="1" ht="12.75">
      <c r="A215" s="288"/>
      <c r="B215" s="373"/>
      <c r="C215" s="302"/>
      <c r="D215" s="285"/>
      <c r="E215" s="288"/>
      <c r="K215" s="288"/>
      <c r="L215" s="288"/>
      <c r="M215" s="288"/>
      <c r="N215" s="288"/>
      <c r="O215" s="288"/>
      <c r="P215" s="288"/>
      <c r="Q215" s="288"/>
      <c r="R215" s="288"/>
      <c r="S215" s="288"/>
      <c r="T215" s="288"/>
      <c r="U215" s="288"/>
      <c r="V215" s="288"/>
      <c r="W215" s="288"/>
      <c r="X215" s="288"/>
      <c r="Y215" s="288"/>
      <c r="Z215" s="309"/>
      <c r="AA215" s="309"/>
      <c r="AB215" s="305"/>
      <c r="AC215" s="288"/>
    </row>
    <row r="216" spans="1:29" s="303" customFormat="1" ht="12.75">
      <c r="A216" s="288"/>
      <c r="B216" s="373"/>
      <c r="C216" s="302"/>
      <c r="D216" s="285"/>
      <c r="E216" s="288"/>
      <c r="K216" s="288"/>
      <c r="L216" s="288"/>
      <c r="M216" s="288"/>
      <c r="N216" s="288"/>
      <c r="O216" s="288"/>
      <c r="P216" s="288"/>
      <c r="Q216" s="288"/>
      <c r="R216" s="288"/>
      <c r="S216" s="288"/>
      <c r="T216" s="288"/>
      <c r="U216" s="288"/>
      <c r="V216" s="288"/>
      <c r="W216" s="288"/>
      <c r="X216" s="288"/>
      <c r="Y216" s="288"/>
      <c r="Z216" s="309"/>
      <c r="AA216" s="309"/>
      <c r="AB216" s="305"/>
      <c r="AC216" s="288"/>
    </row>
    <row r="217" spans="1:29" s="303" customFormat="1" ht="12.75">
      <c r="A217" s="288"/>
      <c r="B217" s="373"/>
      <c r="C217" s="302"/>
      <c r="D217" s="285"/>
      <c r="E217" s="288"/>
      <c r="K217" s="288"/>
      <c r="L217" s="288"/>
      <c r="M217" s="288"/>
      <c r="N217" s="288"/>
      <c r="O217" s="288"/>
      <c r="P217" s="288"/>
      <c r="Q217" s="288"/>
      <c r="R217" s="288"/>
      <c r="S217" s="288"/>
      <c r="T217" s="288"/>
      <c r="U217" s="288"/>
      <c r="V217" s="288"/>
      <c r="W217" s="288"/>
      <c r="X217" s="288"/>
      <c r="Y217" s="288"/>
      <c r="Z217" s="309"/>
      <c r="AA217" s="309"/>
      <c r="AB217" s="305"/>
      <c r="AC217" s="288"/>
    </row>
    <row r="218" spans="1:29" s="303" customFormat="1" ht="12.75">
      <c r="A218" s="288"/>
      <c r="B218" s="373"/>
      <c r="C218" s="302"/>
      <c r="D218" s="312"/>
      <c r="E218" s="288"/>
      <c r="K218" s="288"/>
      <c r="L218" s="288"/>
      <c r="M218" s="288"/>
      <c r="N218" s="288"/>
      <c r="O218" s="288"/>
      <c r="P218" s="288"/>
      <c r="Q218" s="288"/>
      <c r="R218" s="288"/>
      <c r="S218" s="288"/>
      <c r="T218" s="288"/>
      <c r="U218" s="288"/>
      <c r="V218" s="288"/>
      <c r="W218" s="288"/>
      <c r="X218" s="288"/>
      <c r="Y218" s="288"/>
      <c r="Z218" s="309"/>
      <c r="AA218" s="309"/>
      <c r="AB218" s="305"/>
      <c r="AC218" s="288"/>
    </row>
    <row r="219" spans="2:36" ht="12.75">
      <c r="B219" s="373"/>
      <c r="C219" s="284"/>
      <c r="D219" s="285"/>
      <c r="E219" s="288"/>
      <c r="F219" s="303"/>
      <c r="G219" s="303"/>
      <c r="H219" s="303"/>
      <c r="I219" s="303"/>
      <c r="J219" s="303"/>
      <c r="K219" s="288"/>
      <c r="L219" s="288"/>
      <c r="M219" s="288"/>
      <c r="Z219" s="306"/>
      <c r="AA219" s="306"/>
      <c r="AB219" s="305"/>
      <c r="AC219" s="288"/>
      <c r="AD219" s="303"/>
      <c r="AE219" s="303"/>
      <c r="AF219" s="303"/>
      <c r="AG219" s="303"/>
      <c r="AH219" s="303"/>
      <c r="AI219" s="303"/>
      <c r="AJ219" s="303"/>
    </row>
    <row r="220" spans="2:36" ht="12.75">
      <c r="B220" s="373"/>
      <c r="C220" s="284"/>
      <c r="D220" s="285"/>
      <c r="E220" s="288"/>
      <c r="F220" s="303"/>
      <c r="G220" s="303"/>
      <c r="H220" s="303"/>
      <c r="I220" s="303"/>
      <c r="J220" s="303"/>
      <c r="K220" s="288"/>
      <c r="L220" s="288"/>
      <c r="M220" s="288"/>
      <c r="Z220" s="306"/>
      <c r="AA220" s="306"/>
      <c r="AB220" s="305"/>
      <c r="AC220" s="288"/>
      <c r="AD220" s="303"/>
      <c r="AE220" s="303"/>
      <c r="AF220" s="303"/>
      <c r="AG220" s="303"/>
      <c r="AH220" s="303"/>
      <c r="AI220" s="303"/>
      <c r="AJ220" s="303"/>
    </row>
    <row r="221" spans="2:36" ht="12.75">
      <c r="B221" s="373"/>
      <c r="C221" s="284"/>
      <c r="D221" s="312"/>
      <c r="E221" s="288"/>
      <c r="F221" s="303"/>
      <c r="G221" s="303"/>
      <c r="H221" s="303"/>
      <c r="I221" s="303"/>
      <c r="J221" s="303"/>
      <c r="K221" s="288"/>
      <c r="L221" s="288"/>
      <c r="M221" s="288"/>
      <c r="Z221" s="306"/>
      <c r="AA221" s="309"/>
      <c r="AB221" s="305"/>
      <c r="AC221" s="288"/>
      <c r="AD221" s="303"/>
      <c r="AE221" s="303"/>
      <c r="AF221" s="303"/>
      <c r="AG221" s="303"/>
      <c r="AH221" s="303"/>
      <c r="AI221" s="303"/>
      <c r="AJ221" s="303"/>
    </row>
    <row r="222" spans="2:36" ht="12.75">
      <c r="B222" s="373"/>
      <c r="C222" s="284"/>
      <c r="D222" s="348"/>
      <c r="E222" s="288"/>
      <c r="F222" s="303"/>
      <c r="G222" s="303"/>
      <c r="H222" s="303"/>
      <c r="I222" s="303"/>
      <c r="J222" s="303"/>
      <c r="K222" s="288"/>
      <c r="L222" s="288"/>
      <c r="M222" s="288"/>
      <c r="Z222" s="306"/>
      <c r="AA222" s="309"/>
      <c r="AB222" s="305"/>
      <c r="AC222" s="288"/>
      <c r="AD222" s="303"/>
      <c r="AE222" s="303"/>
      <c r="AF222" s="303"/>
      <c r="AG222" s="303"/>
      <c r="AH222" s="303"/>
      <c r="AI222" s="303"/>
      <c r="AJ222" s="303"/>
    </row>
    <row r="223" spans="2:36" ht="12.75">
      <c r="B223" s="373"/>
      <c r="C223" s="284"/>
      <c r="D223" s="285"/>
      <c r="E223" s="288"/>
      <c r="F223" s="303"/>
      <c r="G223" s="303"/>
      <c r="H223" s="303"/>
      <c r="I223" s="303"/>
      <c r="J223" s="303"/>
      <c r="K223" s="288"/>
      <c r="L223" s="288"/>
      <c r="M223" s="288"/>
      <c r="T223" s="306"/>
      <c r="Z223" s="306"/>
      <c r="AA223" s="306"/>
      <c r="AB223" s="305"/>
      <c r="AC223" s="288"/>
      <c r="AD223" s="303"/>
      <c r="AE223" s="303"/>
      <c r="AF223" s="303"/>
      <c r="AG223" s="303"/>
      <c r="AH223" s="303"/>
      <c r="AI223" s="303"/>
      <c r="AJ223" s="303"/>
    </row>
    <row r="224" spans="2:36" ht="12.75">
      <c r="B224" s="373"/>
      <c r="C224" s="284"/>
      <c r="D224" s="285"/>
      <c r="E224" s="288"/>
      <c r="F224" s="303"/>
      <c r="G224" s="303"/>
      <c r="H224" s="303"/>
      <c r="I224" s="303"/>
      <c r="J224" s="303"/>
      <c r="K224" s="288"/>
      <c r="L224" s="288"/>
      <c r="M224" s="288"/>
      <c r="T224" s="306"/>
      <c r="Z224" s="306"/>
      <c r="AA224" s="306"/>
      <c r="AB224" s="305"/>
      <c r="AC224" s="288"/>
      <c r="AD224" s="303"/>
      <c r="AE224" s="303"/>
      <c r="AF224" s="303"/>
      <c r="AG224" s="303"/>
      <c r="AH224" s="303"/>
      <c r="AI224" s="303"/>
      <c r="AJ224" s="303"/>
    </row>
    <row r="225" spans="2:36" ht="12.75">
      <c r="B225" s="373"/>
      <c r="C225" s="284"/>
      <c r="D225" s="285"/>
      <c r="E225" s="288"/>
      <c r="F225" s="303"/>
      <c r="G225" s="303"/>
      <c r="H225" s="303"/>
      <c r="I225" s="303"/>
      <c r="J225" s="303"/>
      <c r="K225" s="288"/>
      <c r="L225" s="288"/>
      <c r="M225" s="288"/>
      <c r="T225" s="306"/>
      <c r="Z225" s="306"/>
      <c r="AA225" s="306"/>
      <c r="AB225" s="305"/>
      <c r="AC225" s="288"/>
      <c r="AD225" s="303"/>
      <c r="AE225" s="303"/>
      <c r="AF225" s="303"/>
      <c r="AG225" s="303"/>
      <c r="AH225" s="303"/>
      <c r="AI225" s="303"/>
      <c r="AJ225" s="303"/>
    </row>
    <row r="226" spans="2:36" ht="12.75">
      <c r="B226" s="373"/>
      <c r="C226" s="284"/>
      <c r="D226" s="285"/>
      <c r="E226" s="288"/>
      <c r="F226" s="303"/>
      <c r="G226" s="303"/>
      <c r="H226" s="303"/>
      <c r="I226" s="303"/>
      <c r="J226" s="303"/>
      <c r="K226" s="288"/>
      <c r="L226" s="288"/>
      <c r="M226" s="288"/>
      <c r="T226" s="306"/>
      <c r="Z226" s="306"/>
      <c r="AA226" s="306"/>
      <c r="AB226" s="305"/>
      <c r="AC226" s="288"/>
      <c r="AD226" s="303"/>
      <c r="AE226" s="303"/>
      <c r="AF226" s="303"/>
      <c r="AG226" s="303"/>
      <c r="AH226" s="303"/>
      <c r="AI226" s="303"/>
      <c r="AJ226" s="303"/>
    </row>
    <row r="227" spans="2:36" ht="12.75">
      <c r="B227" s="373"/>
      <c r="C227" s="284"/>
      <c r="D227" s="285"/>
      <c r="E227" s="288"/>
      <c r="F227" s="303"/>
      <c r="G227" s="303"/>
      <c r="H227" s="303"/>
      <c r="I227" s="303"/>
      <c r="J227" s="303"/>
      <c r="K227" s="288"/>
      <c r="L227" s="288"/>
      <c r="M227" s="288"/>
      <c r="S227" s="306"/>
      <c r="T227" s="306"/>
      <c r="Z227" s="306"/>
      <c r="AA227" s="306"/>
      <c r="AB227" s="305"/>
      <c r="AC227" s="288"/>
      <c r="AD227" s="303"/>
      <c r="AE227" s="303"/>
      <c r="AF227" s="303"/>
      <c r="AG227" s="303"/>
      <c r="AH227" s="303"/>
      <c r="AI227" s="303"/>
      <c r="AJ227" s="303"/>
    </row>
    <row r="228" spans="2:36" ht="12.75">
      <c r="B228" s="373"/>
      <c r="C228" s="284"/>
      <c r="D228" s="285"/>
      <c r="E228" s="288"/>
      <c r="F228" s="303"/>
      <c r="G228" s="303"/>
      <c r="H228" s="303"/>
      <c r="I228" s="303"/>
      <c r="J228" s="303"/>
      <c r="K228" s="288"/>
      <c r="L228" s="288"/>
      <c r="M228" s="288"/>
      <c r="S228" s="306"/>
      <c r="T228" s="306"/>
      <c r="Z228" s="306"/>
      <c r="AA228" s="306"/>
      <c r="AB228" s="305"/>
      <c r="AC228" s="288"/>
      <c r="AD228" s="303"/>
      <c r="AE228" s="303"/>
      <c r="AF228" s="303"/>
      <c r="AG228" s="303"/>
      <c r="AH228" s="303"/>
      <c r="AI228" s="303"/>
      <c r="AJ228" s="303"/>
    </row>
    <row r="229" spans="2:36" ht="12.75">
      <c r="B229" s="373"/>
      <c r="C229" s="284"/>
      <c r="D229" s="289"/>
      <c r="E229" s="288"/>
      <c r="F229" s="303"/>
      <c r="G229" s="303"/>
      <c r="H229" s="303"/>
      <c r="I229" s="303"/>
      <c r="J229" s="303"/>
      <c r="K229" s="288"/>
      <c r="L229" s="288"/>
      <c r="M229" s="288"/>
      <c r="Q229" s="306"/>
      <c r="R229" s="306"/>
      <c r="S229" s="306"/>
      <c r="T229" s="306"/>
      <c r="U229" s="306"/>
      <c r="V229" s="306"/>
      <c r="W229" s="306"/>
      <c r="X229" s="306"/>
      <c r="Y229" s="306"/>
      <c r="Z229" s="306"/>
      <c r="AA229" s="306"/>
      <c r="AB229" s="305"/>
      <c r="AC229" s="288"/>
      <c r="AD229" s="303"/>
      <c r="AE229" s="303"/>
      <c r="AF229" s="303"/>
      <c r="AG229" s="303"/>
      <c r="AH229" s="303"/>
      <c r="AI229" s="303"/>
      <c r="AJ229" s="303"/>
    </row>
    <row r="230" spans="2:36" ht="12.75">
      <c r="B230" s="373"/>
      <c r="C230" s="284"/>
      <c r="D230" s="289"/>
      <c r="E230" s="288"/>
      <c r="F230" s="303"/>
      <c r="G230" s="303"/>
      <c r="H230" s="303"/>
      <c r="I230" s="303"/>
      <c r="J230" s="303"/>
      <c r="K230" s="288"/>
      <c r="L230" s="288"/>
      <c r="M230" s="288"/>
      <c r="Q230" s="306"/>
      <c r="R230" s="306"/>
      <c r="S230" s="306"/>
      <c r="T230" s="306"/>
      <c r="U230" s="306"/>
      <c r="V230" s="306"/>
      <c r="W230" s="306"/>
      <c r="X230" s="306"/>
      <c r="Y230" s="306"/>
      <c r="Z230" s="306"/>
      <c r="AA230" s="306"/>
      <c r="AB230" s="305"/>
      <c r="AC230" s="288"/>
      <c r="AD230" s="303"/>
      <c r="AE230" s="303"/>
      <c r="AF230" s="303"/>
      <c r="AG230" s="303"/>
      <c r="AH230" s="303"/>
      <c r="AI230" s="303"/>
      <c r="AJ230" s="303"/>
    </row>
    <row r="231" spans="2:36" ht="12.75">
      <c r="B231" s="373"/>
      <c r="C231" s="284"/>
      <c r="D231" s="344"/>
      <c r="E231" s="288"/>
      <c r="F231" s="303"/>
      <c r="G231" s="303"/>
      <c r="H231" s="303"/>
      <c r="I231" s="303"/>
      <c r="J231" s="303"/>
      <c r="K231" s="288"/>
      <c r="L231" s="288"/>
      <c r="M231" s="288"/>
      <c r="Q231" s="306"/>
      <c r="R231" s="306"/>
      <c r="S231" s="306"/>
      <c r="T231" s="306"/>
      <c r="U231" s="306"/>
      <c r="V231" s="306"/>
      <c r="W231" s="306"/>
      <c r="X231" s="306"/>
      <c r="Y231" s="306"/>
      <c r="Z231" s="306"/>
      <c r="AA231" s="306"/>
      <c r="AB231" s="305"/>
      <c r="AC231" s="288"/>
      <c r="AD231" s="303"/>
      <c r="AE231" s="303"/>
      <c r="AF231" s="303"/>
      <c r="AG231" s="303"/>
      <c r="AH231" s="303"/>
      <c r="AI231" s="303"/>
      <c r="AJ231" s="303"/>
    </row>
    <row r="232" spans="2:36" ht="12.75">
      <c r="B232" s="373"/>
      <c r="C232" s="284"/>
      <c r="D232" s="344"/>
      <c r="E232" s="288"/>
      <c r="F232" s="303"/>
      <c r="G232" s="303"/>
      <c r="H232" s="303"/>
      <c r="I232" s="303"/>
      <c r="J232" s="303"/>
      <c r="K232" s="288"/>
      <c r="L232" s="288"/>
      <c r="M232" s="288"/>
      <c r="Q232" s="306"/>
      <c r="R232" s="306"/>
      <c r="S232" s="306"/>
      <c r="T232" s="306"/>
      <c r="U232" s="306"/>
      <c r="V232" s="306"/>
      <c r="W232" s="306"/>
      <c r="X232" s="306"/>
      <c r="Y232" s="306"/>
      <c r="Z232" s="306"/>
      <c r="AA232" s="306"/>
      <c r="AB232" s="305"/>
      <c r="AC232" s="288"/>
      <c r="AD232" s="303"/>
      <c r="AE232" s="303"/>
      <c r="AF232" s="303"/>
      <c r="AG232" s="303"/>
      <c r="AH232" s="303"/>
      <c r="AI232" s="303"/>
      <c r="AJ232" s="303"/>
    </row>
    <row r="233" spans="2:36" ht="12.75">
      <c r="B233" s="373"/>
      <c r="C233" s="284"/>
      <c r="D233" s="285"/>
      <c r="E233" s="288"/>
      <c r="F233" s="303"/>
      <c r="G233" s="303"/>
      <c r="H233" s="303"/>
      <c r="I233" s="303"/>
      <c r="J233" s="303"/>
      <c r="K233" s="288"/>
      <c r="L233" s="288"/>
      <c r="M233" s="288"/>
      <c r="Z233" s="306"/>
      <c r="AA233" s="306"/>
      <c r="AB233" s="305"/>
      <c r="AC233" s="288"/>
      <c r="AD233" s="303"/>
      <c r="AE233" s="303"/>
      <c r="AF233" s="303"/>
      <c r="AG233" s="303"/>
      <c r="AH233" s="303"/>
      <c r="AI233" s="303"/>
      <c r="AJ233" s="303"/>
    </row>
    <row r="234" spans="2:36" ht="12.75">
      <c r="B234" s="373"/>
      <c r="C234" s="284"/>
      <c r="D234" s="285"/>
      <c r="E234" s="288"/>
      <c r="F234" s="303"/>
      <c r="G234" s="303"/>
      <c r="H234" s="303"/>
      <c r="I234" s="303"/>
      <c r="J234" s="303"/>
      <c r="K234" s="288"/>
      <c r="L234" s="288"/>
      <c r="M234" s="288"/>
      <c r="Z234" s="306"/>
      <c r="AA234" s="306"/>
      <c r="AB234" s="305"/>
      <c r="AC234" s="288"/>
      <c r="AD234" s="303"/>
      <c r="AE234" s="303"/>
      <c r="AF234" s="303"/>
      <c r="AG234" s="303"/>
      <c r="AH234" s="303"/>
      <c r="AI234" s="303"/>
      <c r="AJ234" s="303"/>
    </row>
    <row r="235" spans="2:36" ht="12.75">
      <c r="B235" s="373"/>
      <c r="C235" s="284"/>
      <c r="D235" s="312"/>
      <c r="E235" s="288"/>
      <c r="F235" s="303"/>
      <c r="G235" s="303"/>
      <c r="H235" s="303"/>
      <c r="I235" s="303"/>
      <c r="J235" s="303"/>
      <c r="K235" s="288"/>
      <c r="L235" s="288"/>
      <c r="M235" s="288"/>
      <c r="Z235" s="306"/>
      <c r="AA235" s="306"/>
      <c r="AB235" s="305"/>
      <c r="AC235" s="288"/>
      <c r="AD235" s="303"/>
      <c r="AE235" s="303"/>
      <c r="AF235" s="303"/>
      <c r="AG235" s="303"/>
      <c r="AH235" s="303"/>
      <c r="AI235" s="303"/>
      <c r="AJ235" s="303"/>
    </row>
    <row r="236" spans="2:36" ht="12.75">
      <c r="B236" s="373"/>
      <c r="C236" s="284"/>
      <c r="D236" s="312"/>
      <c r="E236" s="288"/>
      <c r="F236" s="303"/>
      <c r="G236" s="303"/>
      <c r="H236" s="303"/>
      <c r="I236" s="303"/>
      <c r="J236" s="303"/>
      <c r="K236" s="288"/>
      <c r="L236" s="288"/>
      <c r="M236" s="288"/>
      <c r="Z236" s="306"/>
      <c r="AA236" s="306"/>
      <c r="AB236" s="305"/>
      <c r="AC236" s="288"/>
      <c r="AD236" s="303"/>
      <c r="AE236" s="303"/>
      <c r="AF236" s="303"/>
      <c r="AG236" s="303"/>
      <c r="AH236" s="303"/>
      <c r="AI236" s="303"/>
      <c r="AJ236" s="303"/>
    </row>
    <row r="237" spans="2:36" ht="12.75">
      <c r="B237" s="373"/>
      <c r="C237" s="284"/>
      <c r="D237" s="285"/>
      <c r="E237" s="288"/>
      <c r="F237" s="303"/>
      <c r="G237" s="303"/>
      <c r="H237" s="303"/>
      <c r="I237" s="303"/>
      <c r="J237" s="303"/>
      <c r="K237" s="288"/>
      <c r="L237" s="288"/>
      <c r="M237" s="288"/>
      <c r="Z237" s="306"/>
      <c r="AA237" s="306"/>
      <c r="AB237" s="305"/>
      <c r="AC237" s="288"/>
      <c r="AD237" s="303"/>
      <c r="AE237" s="303"/>
      <c r="AF237" s="303"/>
      <c r="AG237" s="303"/>
      <c r="AH237" s="303"/>
      <c r="AI237" s="303"/>
      <c r="AJ237" s="303"/>
    </row>
    <row r="238" spans="2:36" ht="12.75">
      <c r="B238" s="373"/>
      <c r="C238" s="284"/>
      <c r="D238" s="312"/>
      <c r="E238" s="288"/>
      <c r="F238" s="303"/>
      <c r="G238" s="303"/>
      <c r="H238" s="303"/>
      <c r="I238" s="303"/>
      <c r="J238" s="303"/>
      <c r="K238" s="288"/>
      <c r="L238" s="288"/>
      <c r="M238" s="288"/>
      <c r="Z238" s="306"/>
      <c r="AA238" s="306"/>
      <c r="AB238" s="305"/>
      <c r="AC238" s="288"/>
      <c r="AD238" s="303"/>
      <c r="AE238" s="303"/>
      <c r="AF238" s="303"/>
      <c r="AG238" s="303"/>
      <c r="AH238" s="303"/>
      <c r="AI238" s="303"/>
      <c r="AJ238" s="303"/>
    </row>
    <row r="239" spans="2:36" ht="12.75">
      <c r="B239" s="373"/>
      <c r="C239" s="284"/>
      <c r="D239" s="285"/>
      <c r="E239" s="288"/>
      <c r="F239" s="303"/>
      <c r="G239" s="303"/>
      <c r="H239" s="303"/>
      <c r="I239" s="303"/>
      <c r="J239" s="303"/>
      <c r="K239" s="288"/>
      <c r="L239" s="288"/>
      <c r="M239" s="288"/>
      <c r="Z239" s="306"/>
      <c r="AA239" s="306"/>
      <c r="AB239" s="305"/>
      <c r="AC239" s="288"/>
      <c r="AD239" s="303"/>
      <c r="AE239" s="303"/>
      <c r="AF239" s="303"/>
      <c r="AG239" s="303"/>
      <c r="AH239" s="303"/>
      <c r="AI239" s="303"/>
      <c r="AJ239" s="303"/>
    </row>
    <row r="240" spans="2:36" ht="12.75">
      <c r="B240" s="373"/>
      <c r="C240" s="284"/>
      <c r="D240" s="285"/>
      <c r="E240" s="288"/>
      <c r="F240" s="303"/>
      <c r="G240" s="303"/>
      <c r="H240" s="303"/>
      <c r="I240" s="303"/>
      <c r="J240" s="303"/>
      <c r="K240" s="288"/>
      <c r="L240" s="288"/>
      <c r="M240" s="288"/>
      <c r="Z240" s="306"/>
      <c r="AA240" s="306"/>
      <c r="AB240" s="305"/>
      <c r="AC240" s="288"/>
      <c r="AD240" s="303"/>
      <c r="AE240" s="303"/>
      <c r="AF240" s="303"/>
      <c r="AG240" s="303"/>
      <c r="AH240" s="303"/>
      <c r="AI240" s="303"/>
      <c r="AJ240" s="303"/>
    </row>
    <row r="241" spans="2:36" ht="12.75">
      <c r="B241" s="373"/>
      <c r="C241" s="284"/>
      <c r="D241" s="285"/>
      <c r="E241" s="288"/>
      <c r="F241" s="303"/>
      <c r="G241" s="303"/>
      <c r="H241" s="303"/>
      <c r="I241" s="303"/>
      <c r="J241" s="303"/>
      <c r="K241" s="288"/>
      <c r="L241" s="288"/>
      <c r="M241" s="288"/>
      <c r="Z241" s="306"/>
      <c r="AA241" s="306"/>
      <c r="AB241" s="305"/>
      <c r="AC241" s="288"/>
      <c r="AD241" s="303"/>
      <c r="AE241" s="303"/>
      <c r="AF241" s="303"/>
      <c r="AG241" s="303"/>
      <c r="AH241" s="303"/>
      <c r="AI241" s="303"/>
      <c r="AJ241" s="303"/>
    </row>
    <row r="242" spans="2:36" ht="12.75">
      <c r="B242" s="373"/>
      <c r="C242" s="284"/>
      <c r="D242" s="285"/>
      <c r="E242" s="288"/>
      <c r="F242" s="303"/>
      <c r="G242" s="303"/>
      <c r="H242" s="303"/>
      <c r="I242" s="303"/>
      <c r="J242" s="303"/>
      <c r="K242" s="288"/>
      <c r="L242" s="288"/>
      <c r="M242" s="288"/>
      <c r="Z242" s="306"/>
      <c r="AA242" s="306"/>
      <c r="AB242" s="305"/>
      <c r="AC242" s="288"/>
      <c r="AD242" s="303"/>
      <c r="AE242" s="303"/>
      <c r="AF242" s="303"/>
      <c r="AG242" s="303"/>
      <c r="AH242" s="303"/>
      <c r="AI242" s="303"/>
      <c r="AJ242" s="303"/>
    </row>
    <row r="243" spans="2:36" ht="12.75">
      <c r="B243" s="373"/>
      <c r="C243" s="284"/>
      <c r="D243" s="312"/>
      <c r="E243" s="288"/>
      <c r="F243" s="303"/>
      <c r="G243" s="303"/>
      <c r="H243" s="303"/>
      <c r="I243" s="303"/>
      <c r="J243" s="303"/>
      <c r="K243" s="288"/>
      <c r="L243" s="288"/>
      <c r="M243" s="288"/>
      <c r="Z243" s="306"/>
      <c r="AA243" s="306"/>
      <c r="AB243" s="305"/>
      <c r="AC243" s="288"/>
      <c r="AD243" s="303"/>
      <c r="AE243" s="303"/>
      <c r="AF243" s="303"/>
      <c r="AG243" s="303"/>
      <c r="AH243" s="303"/>
      <c r="AI243" s="303"/>
      <c r="AJ243" s="303"/>
    </row>
    <row r="244" spans="2:36" ht="12.75">
      <c r="B244" s="373"/>
      <c r="C244" s="284"/>
      <c r="D244" s="312"/>
      <c r="E244" s="288"/>
      <c r="F244" s="303"/>
      <c r="G244" s="303"/>
      <c r="H244" s="303"/>
      <c r="I244" s="303"/>
      <c r="J244" s="303"/>
      <c r="K244" s="288"/>
      <c r="L244" s="288"/>
      <c r="M244" s="288"/>
      <c r="Z244" s="306"/>
      <c r="AA244" s="306"/>
      <c r="AB244" s="305"/>
      <c r="AC244" s="288"/>
      <c r="AD244" s="303"/>
      <c r="AE244" s="303"/>
      <c r="AF244" s="303"/>
      <c r="AG244" s="303"/>
      <c r="AH244" s="303"/>
      <c r="AI244" s="303"/>
      <c r="AJ244" s="303"/>
    </row>
    <row r="245" spans="2:36" ht="12.75">
      <c r="B245" s="373"/>
      <c r="C245" s="284"/>
      <c r="D245" s="285"/>
      <c r="E245" s="288"/>
      <c r="F245" s="303"/>
      <c r="G245" s="303"/>
      <c r="H245" s="303"/>
      <c r="I245" s="303"/>
      <c r="J245" s="303"/>
      <c r="K245" s="288"/>
      <c r="L245" s="288"/>
      <c r="M245" s="288"/>
      <c r="Z245" s="306"/>
      <c r="AA245" s="306"/>
      <c r="AB245" s="305"/>
      <c r="AC245" s="288"/>
      <c r="AD245" s="303"/>
      <c r="AE245" s="303"/>
      <c r="AF245" s="303"/>
      <c r="AG245" s="303"/>
      <c r="AH245" s="303"/>
      <c r="AI245" s="303"/>
      <c r="AJ245" s="303"/>
    </row>
    <row r="246" spans="2:36" ht="12.75">
      <c r="B246" s="373"/>
      <c r="C246" s="284"/>
      <c r="D246" s="285"/>
      <c r="E246" s="288"/>
      <c r="F246" s="303"/>
      <c r="G246" s="303"/>
      <c r="H246" s="303"/>
      <c r="I246" s="303"/>
      <c r="J246" s="303"/>
      <c r="K246" s="288"/>
      <c r="L246" s="288"/>
      <c r="M246" s="288"/>
      <c r="Z246" s="306"/>
      <c r="AA246" s="306"/>
      <c r="AB246" s="305"/>
      <c r="AC246" s="288"/>
      <c r="AD246" s="303"/>
      <c r="AE246" s="303"/>
      <c r="AF246" s="303"/>
      <c r="AG246" s="303"/>
      <c r="AH246" s="303"/>
      <c r="AI246" s="303"/>
      <c r="AJ246" s="303"/>
    </row>
    <row r="247" spans="2:36" ht="12.75">
      <c r="B247" s="373"/>
      <c r="C247" s="284"/>
      <c r="D247" s="285"/>
      <c r="E247" s="288"/>
      <c r="F247" s="303"/>
      <c r="G247" s="303"/>
      <c r="H247" s="303"/>
      <c r="I247" s="303"/>
      <c r="J247" s="303"/>
      <c r="K247" s="288"/>
      <c r="L247" s="288"/>
      <c r="M247" s="288"/>
      <c r="Z247" s="306"/>
      <c r="AA247" s="306"/>
      <c r="AB247" s="305"/>
      <c r="AC247" s="288"/>
      <c r="AD247" s="303"/>
      <c r="AE247" s="303"/>
      <c r="AF247" s="303"/>
      <c r="AG247" s="303"/>
      <c r="AH247" s="303"/>
      <c r="AI247" s="303"/>
      <c r="AJ247" s="303"/>
    </row>
    <row r="248" spans="2:36" ht="12.75">
      <c r="B248" s="373"/>
      <c r="C248" s="284"/>
      <c r="D248" s="285"/>
      <c r="E248" s="288"/>
      <c r="F248" s="303"/>
      <c r="G248" s="303"/>
      <c r="H248" s="303"/>
      <c r="I248" s="303"/>
      <c r="J248" s="303"/>
      <c r="K248" s="288"/>
      <c r="L248" s="288"/>
      <c r="M248" s="288"/>
      <c r="Z248" s="306"/>
      <c r="AA248" s="306"/>
      <c r="AB248" s="305"/>
      <c r="AC248" s="288"/>
      <c r="AD248" s="303"/>
      <c r="AE248" s="303"/>
      <c r="AF248" s="303"/>
      <c r="AG248" s="303"/>
      <c r="AH248" s="303"/>
      <c r="AI248" s="303"/>
      <c r="AJ248" s="303"/>
    </row>
    <row r="249" spans="2:36" ht="12.75">
      <c r="B249" s="373"/>
      <c r="C249" s="284"/>
      <c r="D249" s="285"/>
      <c r="E249" s="288"/>
      <c r="F249" s="303"/>
      <c r="G249" s="303"/>
      <c r="H249" s="303"/>
      <c r="I249" s="303"/>
      <c r="J249" s="303"/>
      <c r="K249" s="288"/>
      <c r="L249" s="288"/>
      <c r="M249" s="288"/>
      <c r="Z249" s="306"/>
      <c r="AA249" s="306"/>
      <c r="AB249" s="305"/>
      <c r="AC249" s="288"/>
      <c r="AD249" s="303"/>
      <c r="AE249" s="303"/>
      <c r="AF249" s="303"/>
      <c r="AG249" s="303"/>
      <c r="AH249" s="303"/>
      <c r="AI249" s="303"/>
      <c r="AJ249" s="303"/>
    </row>
    <row r="250" spans="2:36" ht="12.75">
      <c r="B250" s="373"/>
      <c r="C250" s="284"/>
      <c r="D250" s="285"/>
      <c r="E250" s="288"/>
      <c r="F250" s="303"/>
      <c r="G250" s="303"/>
      <c r="H250" s="303"/>
      <c r="I250" s="303"/>
      <c r="J250" s="303"/>
      <c r="K250" s="288"/>
      <c r="L250" s="288"/>
      <c r="M250" s="288"/>
      <c r="Z250" s="306"/>
      <c r="AA250" s="306"/>
      <c r="AB250" s="305"/>
      <c r="AC250" s="288"/>
      <c r="AD250" s="303"/>
      <c r="AE250" s="303"/>
      <c r="AF250" s="303"/>
      <c r="AG250" s="303"/>
      <c r="AH250" s="303"/>
      <c r="AI250" s="303"/>
      <c r="AJ250" s="303"/>
    </row>
    <row r="251" spans="2:36" ht="12.75">
      <c r="B251" s="373"/>
      <c r="C251" s="284"/>
      <c r="D251" s="312"/>
      <c r="E251" s="288"/>
      <c r="F251" s="303"/>
      <c r="G251" s="303"/>
      <c r="H251" s="303"/>
      <c r="I251" s="303"/>
      <c r="J251" s="303"/>
      <c r="K251" s="288"/>
      <c r="L251" s="288"/>
      <c r="M251" s="288"/>
      <c r="Z251" s="306"/>
      <c r="AA251" s="306"/>
      <c r="AB251" s="305"/>
      <c r="AC251" s="288"/>
      <c r="AD251" s="303"/>
      <c r="AE251" s="303"/>
      <c r="AF251" s="303"/>
      <c r="AG251" s="303"/>
      <c r="AH251" s="303"/>
      <c r="AI251" s="303"/>
      <c r="AJ251" s="303"/>
    </row>
    <row r="252" spans="2:36" ht="12.75">
      <c r="B252" s="373"/>
      <c r="C252" s="284"/>
      <c r="D252" s="312"/>
      <c r="E252" s="288"/>
      <c r="F252" s="303"/>
      <c r="G252" s="303"/>
      <c r="H252" s="303"/>
      <c r="I252" s="303"/>
      <c r="J252" s="303"/>
      <c r="K252" s="288"/>
      <c r="L252" s="288"/>
      <c r="M252" s="288"/>
      <c r="Z252" s="306"/>
      <c r="AA252" s="306"/>
      <c r="AB252" s="305"/>
      <c r="AC252" s="288"/>
      <c r="AD252" s="303"/>
      <c r="AE252" s="303"/>
      <c r="AF252" s="303"/>
      <c r="AG252" s="303"/>
      <c r="AH252" s="303"/>
      <c r="AI252" s="303"/>
      <c r="AJ252" s="303"/>
    </row>
    <row r="253" spans="2:36" ht="12.75">
      <c r="B253" s="373"/>
      <c r="C253" s="284"/>
      <c r="D253" s="285"/>
      <c r="E253" s="288"/>
      <c r="F253" s="303"/>
      <c r="G253" s="303"/>
      <c r="H253" s="303"/>
      <c r="I253" s="303"/>
      <c r="J253" s="303"/>
      <c r="K253" s="288"/>
      <c r="L253" s="288"/>
      <c r="M253" s="288"/>
      <c r="Z253" s="306"/>
      <c r="AA253" s="306"/>
      <c r="AB253" s="305"/>
      <c r="AC253" s="288"/>
      <c r="AD253" s="303"/>
      <c r="AE253" s="303"/>
      <c r="AF253" s="303"/>
      <c r="AG253" s="303"/>
      <c r="AH253" s="303"/>
      <c r="AI253" s="303"/>
      <c r="AJ253" s="303"/>
    </row>
    <row r="254" spans="2:36" ht="12.75">
      <c r="B254" s="373"/>
      <c r="C254" s="284"/>
      <c r="D254" s="285"/>
      <c r="E254" s="288"/>
      <c r="F254" s="303"/>
      <c r="G254" s="303"/>
      <c r="H254" s="303"/>
      <c r="I254" s="303"/>
      <c r="J254" s="303"/>
      <c r="K254" s="288"/>
      <c r="L254" s="288"/>
      <c r="M254" s="288"/>
      <c r="Z254" s="306"/>
      <c r="AA254" s="306"/>
      <c r="AB254" s="305"/>
      <c r="AC254" s="288"/>
      <c r="AD254" s="303"/>
      <c r="AE254" s="303"/>
      <c r="AF254" s="303"/>
      <c r="AG254" s="303"/>
      <c r="AH254" s="303"/>
      <c r="AI254" s="303"/>
      <c r="AJ254" s="303"/>
    </row>
    <row r="255" spans="2:36" ht="12.75">
      <c r="B255" s="373"/>
      <c r="C255" s="284"/>
      <c r="D255" s="285"/>
      <c r="E255" s="288"/>
      <c r="F255" s="303"/>
      <c r="G255" s="303"/>
      <c r="H255" s="303"/>
      <c r="I255" s="303"/>
      <c r="J255" s="303"/>
      <c r="K255" s="288"/>
      <c r="L255" s="288"/>
      <c r="M255" s="288"/>
      <c r="Z255" s="306"/>
      <c r="AA255" s="306"/>
      <c r="AB255" s="305"/>
      <c r="AC255" s="288"/>
      <c r="AD255" s="303"/>
      <c r="AE255" s="303"/>
      <c r="AF255" s="303"/>
      <c r="AG255" s="303"/>
      <c r="AH255" s="303"/>
      <c r="AI255" s="303"/>
      <c r="AJ255" s="303"/>
    </row>
    <row r="256" spans="2:36" ht="12.75">
      <c r="B256" s="373"/>
      <c r="C256" s="284"/>
      <c r="D256" s="285"/>
      <c r="E256" s="288"/>
      <c r="F256" s="303"/>
      <c r="G256" s="303"/>
      <c r="H256" s="303"/>
      <c r="I256" s="303"/>
      <c r="J256" s="303"/>
      <c r="K256" s="288"/>
      <c r="L256" s="288"/>
      <c r="M256" s="288"/>
      <c r="Z256" s="306"/>
      <c r="AA256" s="306"/>
      <c r="AB256" s="305"/>
      <c r="AC256" s="288"/>
      <c r="AD256" s="303"/>
      <c r="AE256" s="303"/>
      <c r="AF256" s="303"/>
      <c r="AG256" s="303"/>
      <c r="AH256" s="303"/>
      <c r="AI256" s="303"/>
      <c r="AJ256" s="303"/>
    </row>
    <row r="257" spans="2:36" ht="12.75">
      <c r="B257" s="373"/>
      <c r="C257" s="284"/>
      <c r="D257" s="285"/>
      <c r="E257" s="288"/>
      <c r="F257" s="303"/>
      <c r="G257" s="303"/>
      <c r="H257" s="303"/>
      <c r="I257" s="303"/>
      <c r="J257" s="303"/>
      <c r="K257" s="288"/>
      <c r="L257" s="288"/>
      <c r="M257" s="288"/>
      <c r="Z257" s="306"/>
      <c r="AA257" s="306"/>
      <c r="AB257" s="305"/>
      <c r="AC257" s="288"/>
      <c r="AD257" s="303"/>
      <c r="AE257" s="303"/>
      <c r="AF257" s="303"/>
      <c r="AG257" s="303"/>
      <c r="AH257" s="303"/>
      <c r="AI257" s="303"/>
      <c r="AJ257" s="303"/>
    </row>
    <row r="258" spans="2:36" ht="12.75">
      <c r="B258" s="373"/>
      <c r="C258" s="284"/>
      <c r="D258" s="285"/>
      <c r="E258" s="288"/>
      <c r="F258" s="303"/>
      <c r="G258" s="303"/>
      <c r="H258" s="303"/>
      <c r="I258" s="303"/>
      <c r="J258" s="303"/>
      <c r="K258" s="288"/>
      <c r="L258" s="288"/>
      <c r="M258" s="288"/>
      <c r="Z258" s="306"/>
      <c r="AA258" s="306"/>
      <c r="AB258" s="305"/>
      <c r="AC258" s="288"/>
      <c r="AD258" s="303"/>
      <c r="AE258" s="303"/>
      <c r="AF258" s="303"/>
      <c r="AG258" s="303"/>
      <c r="AH258" s="303"/>
      <c r="AI258" s="303"/>
      <c r="AJ258" s="303"/>
    </row>
    <row r="259" spans="2:36" ht="12.75">
      <c r="B259" s="373"/>
      <c r="C259" s="284"/>
      <c r="D259" s="285"/>
      <c r="E259" s="288"/>
      <c r="F259" s="303"/>
      <c r="G259" s="303"/>
      <c r="H259" s="303"/>
      <c r="I259" s="303"/>
      <c r="J259" s="303"/>
      <c r="K259" s="288"/>
      <c r="L259" s="288"/>
      <c r="M259" s="288"/>
      <c r="Z259" s="306"/>
      <c r="AA259" s="306"/>
      <c r="AB259" s="305"/>
      <c r="AC259" s="288"/>
      <c r="AD259" s="303"/>
      <c r="AE259" s="303"/>
      <c r="AF259" s="303"/>
      <c r="AG259" s="303"/>
      <c r="AH259" s="303"/>
      <c r="AI259" s="303"/>
      <c r="AJ259" s="303"/>
    </row>
    <row r="260" spans="2:36" ht="12.75">
      <c r="B260" s="373"/>
      <c r="C260" s="284"/>
      <c r="D260" s="285"/>
      <c r="E260" s="288"/>
      <c r="F260" s="303"/>
      <c r="G260" s="303"/>
      <c r="H260" s="303"/>
      <c r="I260" s="303"/>
      <c r="J260" s="303"/>
      <c r="K260" s="288"/>
      <c r="L260" s="288"/>
      <c r="M260" s="288"/>
      <c r="Z260" s="306"/>
      <c r="AA260" s="306"/>
      <c r="AB260" s="305"/>
      <c r="AC260" s="288"/>
      <c r="AD260" s="303"/>
      <c r="AE260" s="303"/>
      <c r="AF260" s="303"/>
      <c r="AG260" s="303"/>
      <c r="AH260" s="303"/>
      <c r="AI260" s="303"/>
      <c r="AJ260" s="303"/>
    </row>
    <row r="261" spans="2:36" ht="12.75">
      <c r="B261" s="373"/>
      <c r="C261" s="284"/>
      <c r="D261" s="285"/>
      <c r="E261" s="288"/>
      <c r="F261" s="303"/>
      <c r="G261" s="303"/>
      <c r="H261" s="303"/>
      <c r="I261" s="303"/>
      <c r="J261" s="303"/>
      <c r="K261" s="288"/>
      <c r="L261" s="288"/>
      <c r="M261" s="288"/>
      <c r="Z261" s="306"/>
      <c r="AA261" s="306"/>
      <c r="AB261" s="305"/>
      <c r="AC261" s="288"/>
      <c r="AD261" s="303"/>
      <c r="AE261" s="303"/>
      <c r="AF261" s="303"/>
      <c r="AG261" s="303"/>
      <c r="AH261" s="303"/>
      <c r="AI261" s="303"/>
      <c r="AJ261" s="303"/>
    </row>
    <row r="262" spans="2:36" ht="12.75">
      <c r="B262" s="373"/>
      <c r="C262" s="284"/>
      <c r="D262" s="307"/>
      <c r="E262" s="288"/>
      <c r="F262" s="303"/>
      <c r="G262" s="303"/>
      <c r="H262" s="303"/>
      <c r="I262" s="303"/>
      <c r="J262" s="303"/>
      <c r="K262" s="288"/>
      <c r="L262" s="288"/>
      <c r="M262" s="288"/>
      <c r="Z262" s="306"/>
      <c r="AA262" s="306"/>
      <c r="AB262" s="305"/>
      <c r="AC262" s="288"/>
      <c r="AD262" s="303"/>
      <c r="AE262" s="303"/>
      <c r="AF262" s="303"/>
      <c r="AG262" s="303"/>
      <c r="AH262" s="303"/>
      <c r="AI262" s="303"/>
      <c r="AJ262" s="303"/>
    </row>
    <row r="263" spans="2:36" ht="12.75">
      <c r="B263" s="373"/>
      <c r="C263" s="284"/>
      <c r="D263" s="285"/>
      <c r="E263" s="288"/>
      <c r="F263" s="303"/>
      <c r="G263" s="303"/>
      <c r="H263" s="303"/>
      <c r="I263" s="303"/>
      <c r="J263" s="303"/>
      <c r="K263" s="288"/>
      <c r="L263" s="288"/>
      <c r="M263" s="288"/>
      <c r="Z263" s="306"/>
      <c r="AA263" s="306"/>
      <c r="AB263" s="305"/>
      <c r="AC263" s="288"/>
      <c r="AD263" s="303"/>
      <c r="AE263" s="303"/>
      <c r="AF263" s="303"/>
      <c r="AG263" s="303"/>
      <c r="AH263" s="303"/>
      <c r="AI263" s="303"/>
      <c r="AJ263" s="303"/>
    </row>
    <row r="264" spans="2:36" ht="12.75">
      <c r="B264" s="373"/>
      <c r="C264" s="284"/>
      <c r="D264" s="285"/>
      <c r="E264" s="288"/>
      <c r="F264" s="303"/>
      <c r="G264" s="303"/>
      <c r="H264" s="303"/>
      <c r="I264" s="303"/>
      <c r="J264" s="303"/>
      <c r="K264" s="288"/>
      <c r="L264" s="288"/>
      <c r="M264" s="288"/>
      <c r="Z264" s="306"/>
      <c r="AA264" s="306"/>
      <c r="AB264" s="305"/>
      <c r="AC264" s="288"/>
      <c r="AD264" s="303"/>
      <c r="AE264" s="303"/>
      <c r="AF264" s="303"/>
      <c r="AG264" s="303"/>
      <c r="AH264" s="303"/>
      <c r="AI264" s="303"/>
      <c r="AJ264" s="303"/>
    </row>
    <row r="265" spans="2:36" ht="12.75">
      <c r="B265" s="373"/>
      <c r="C265" s="284"/>
      <c r="D265" s="312"/>
      <c r="E265" s="288"/>
      <c r="F265" s="303"/>
      <c r="G265" s="303"/>
      <c r="H265" s="303"/>
      <c r="I265" s="303"/>
      <c r="J265" s="303"/>
      <c r="K265" s="288"/>
      <c r="L265" s="288"/>
      <c r="M265" s="288"/>
      <c r="Z265" s="306"/>
      <c r="AA265" s="306"/>
      <c r="AB265" s="305"/>
      <c r="AC265" s="288"/>
      <c r="AD265" s="303"/>
      <c r="AE265" s="303"/>
      <c r="AF265" s="303"/>
      <c r="AG265" s="303"/>
      <c r="AH265" s="303"/>
      <c r="AI265" s="303"/>
      <c r="AJ265" s="303"/>
    </row>
    <row r="266" spans="2:36" ht="12.75">
      <c r="B266" s="373"/>
      <c r="C266" s="284"/>
      <c r="D266" s="285"/>
      <c r="E266" s="288"/>
      <c r="F266" s="303"/>
      <c r="G266" s="303"/>
      <c r="H266" s="303"/>
      <c r="I266" s="303"/>
      <c r="J266" s="303"/>
      <c r="K266" s="288"/>
      <c r="L266" s="288"/>
      <c r="M266" s="288"/>
      <c r="Z266" s="306"/>
      <c r="AA266" s="306"/>
      <c r="AB266" s="305"/>
      <c r="AC266" s="288"/>
      <c r="AD266" s="303"/>
      <c r="AE266" s="303"/>
      <c r="AF266" s="303"/>
      <c r="AG266" s="303"/>
      <c r="AH266" s="303"/>
      <c r="AI266" s="303"/>
      <c r="AJ266" s="303"/>
    </row>
    <row r="267" spans="2:36" ht="12.75">
      <c r="B267" s="373"/>
      <c r="C267" s="284"/>
      <c r="D267" s="285"/>
      <c r="E267" s="288"/>
      <c r="F267" s="303"/>
      <c r="G267" s="303"/>
      <c r="H267" s="303"/>
      <c r="I267" s="303"/>
      <c r="J267" s="303"/>
      <c r="K267" s="288"/>
      <c r="L267" s="288"/>
      <c r="M267" s="288"/>
      <c r="Q267" s="306"/>
      <c r="R267" s="306"/>
      <c r="S267" s="306"/>
      <c r="T267" s="306"/>
      <c r="U267" s="306"/>
      <c r="V267" s="306"/>
      <c r="W267" s="306"/>
      <c r="X267" s="306"/>
      <c r="Y267" s="306"/>
      <c r="Z267" s="306"/>
      <c r="AA267" s="306"/>
      <c r="AB267" s="305"/>
      <c r="AC267" s="288"/>
      <c r="AD267" s="303"/>
      <c r="AE267" s="303"/>
      <c r="AF267" s="303"/>
      <c r="AG267" s="303"/>
      <c r="AH267" s="303"/>
      <c r="AI267" s="303"/>
      <c r="AJ267" s="303"/>
    </row>
    <row r="268" spans="2:36" ht="12.75">
      <c r="B268" s="373"/>
      <c r="C268" s="284"/>
      <c r="D268" s="285"/>
      <c r="E268" s="288"/>
      <c r="F268" s="303"/>
      <c r="G268" s="303"/>
      <c r="H268" s="303"/>
      <c r="I268" s="303"/>
      <c r="J268" s="303"/>
      <c r="K268" s="288"/>
      <c r="L268" s="288"/>
      <c r="M268" s="288"/>
      <c r="Q268" s="306"/>
      <c r="R268" s="306"/>
      <c r="S268" s="306"/>
      <c r="T268" s="306"/>
      <c r="U268" s="306"/>
      <c r="V268" s="306"/>
      <c r="W268" s="306"/>
      <c r="X268" s="306"/>
      <c r="Y268" s="306"/>
      <c r="Z268" s="306"/>
      <c r="AA268" s="306"/>
      <c r="AB268" s="305"/>
      <c r="AC268" s="288"/>
      <c r="AD268" s="303"/>
      <c r="AE268" s="303"/>
      <c r="AF268" s="303"/>
      <c r="AG268" s="303"/>
      <c r="AH268" s="303"/>
      <c r="AI268" s="303"/>
      <c r="AJ268" s="303"/>
    </row>
    <row r="269" spans="2:36" ht="12.75">
      <c r="B269" s="373"/>
      <c r="C269" s="284"/>
      <c r="D269" s="285"/>
      <c r="E269" s="288"/>
      <c r="F269" s="303"/>
      <c r="G269" s="303"/>
      <c r="H269" s="303"/>
      <c r="I269" s="303"/>
      <c r="J269" s="303"/>
      <c r="K269" s="288"/>
      <c r="L269" s="288"/>
      <c r="M269" s="288"/>
      <c r="Q269" s="306"/>
      <c r="R269" s="306"/>
      <c r="S269" s="306"/>
      <c r="T269" s="306"/>
      <c r="U269" s="306"/>
      <c r="V269" s="306"/>
      <c r="W269" s="306"/>
      <c r="X269" s="306"/>
      <c r="Y269" s="306"/>
      <c r="Z269" s="306"/>
      <c r="AA269" s="306"/>
      <c r="AB269" s="305"/>
      <c r="AC269" s="288"/>
      <c r="AD269" s="303"/>
      <c r="AE269" s="303"/>
      <c r="AF269" s="303"/>
      <c r="AG269" s="303"/>
      <c r="AH269" s="303"/>
      <c r="AI269" s="303"/>
      <c r="AJ269" s="303"/>
    </row>
    <row r="270" spans="2:36" ht="12.75">
      <c r="B270" s="373"/>
      <c r="C270" s="284"/>
      <c r="E270" s="288"/>
      <c r="F270" s="303"/>
      <c r="G270" s="303"/>
      <c r="H270" s="303"/>
      <c r="I270" s="303"/>
      <c r="J270" s="303"/>
      <c r="K270" s="288"/>
      <c r="L270" s="288"/>
      <c r="M270" s="288"/>
      <c r="Q270" s="306"/>
      <c r="R270" s="306"/>
      <c r="S270" s="306"/>
      <c r="T270" s="306"/>
      <c r="U270" s="306"/>
      <c r="V270" s="306"/>
      <c r="W270" s="306"/>
      <c r="X270" s="306"/>
      <c r="Y270" s="306"/>
      <c r="Z270" s="306"/>
      <c r="AA270" s="306"/>
      <c r="AB270" s="305"/>
      <c r="AC270" s="288"/>
      <c r="AD270" s="303"/>
      <c r="AE270" s="303"/>
      <c r="AF270" s="303"/>
      <c r="AG270" s="303"/>
      <c r="AH270" s="303"/>
      <c r="AI270" s="303"/>
      <c r="AJ270" s="303"/>
    </row>
    <row r="271" spans="2:36" ht="12.75">
      <c r="B271" s="373"/>
      <c r="C271" s="284"/>
      <c r="E271" s="288"/>
      <c r="F271" s="303"/>
      <c r="G271" s="303"/>
      <c r="H271" s="303"/>
      <c r="I271" s="303"/>
      <c r="J271" s="303"/>
      <c r="K271" s="288"/>
      <c r="L271" s="288"/>
      <c r="M271" s="288"/>
      <c r="Q271" s="306"/>
      <c r="R271" s="306"/>
      <c r="S271" s="306"/>
      <c r="T271" s="306"/>
      <c r="U271" s="306"/>
      <c r="V271" s="306"/>
      <c r="W271" s="306"/>
      <c r="X271" s="306"/>
      <c r="Y271" s="306"/>
      <c r="Z271" s="306"/>
      <c r="AA271" s="306"/>
      <c r="AB271" s="305"/>
      <c r="AC271" s="288"/>
      <c r="AD271" s="303"/>
      <c r="AE271" s="303"/>
      <c r="AF271" s="303"/>
      <c r="AG271" s="303"/>
      <c r="AH271" s="303"/>
      <c r="AI271" s="303"/>
      <c r="AJ271" s="303"/>
    </row>
    <row r="272" spans="2:36" ht="12.75">
      <c r="B272" s="373"/>
      <c r="C272" s="284"/>
      <c r="D272" s="349"/>
      <c r="E272" s="288"/>
      <c r="F272" s="303"/>
      <c r="G272" s="303"/>
      <c r="H272" s="303"/>
      <c r="I272" s="303"/>
      <c r="J272" s="303"/>
      <c r="K272" s="288"/>
      <c r="L272" s="288"/>
      <c r="M272" s="288"/>
      <c r="Q272" s="306"/>
      <c r="R272" s="306"/>
      <c r="S272" s="306"/>
      <c r="T272" s="306"/>
      <c r="U272" s="306"/>
      <c r="V272" s="306"/>
      <c r="W272" s="306"/>
      <c r="X272" s="306"/>
      <c r="Y272" s="306"/>
      <c r="Z272" s="306"/>
      <c r="AA272" s="306"/>
      <c r="AB272" s="305"/>
      <c r="AC272" s="288"/>
      <c r="AD272" s="303"/>
      <c r="AE272" s="303"/>
      <c r="AF272" s="303"/>
      <c r="AG272" s="303"/>
      <c r="AH272" s="303"/>
      <c r="AI272" s="303"/>
      <c r="AJ272" s="303"/>
    </row>
    <row r="273" spans="2:36" ht="12.75">
      <c r="B273" s="373"/>
      <c r="C273" s="284"/>
      <c r="D273" s="349"/>
      <c r="E273" s="288"/>
      <c r="F273" s="303"/>
      <c r="G273" s="303"/>
      <c r="H273" s="303"/>
      <c r="I273" s="303"/>
      <c r="J273" s="303"/>
      <c r="K273" s="288"/>
      <c r="L273" s="288"/>
      <c r="M273" s="288"/>
      <c r="Q273" s="306"/>
      <c r="R273" s="306"/>
      <c r="S273" s="306"/>
      <c r="T273" s="306"/>
      <c r="U273" s="306"/>
      <c r="V273" s="306"/>
      <c r="W273" s="306"/>
      <c r="X273" s="306"/>
      <c r="Y273" s="306"/>
      <c r="Z273" s="306"/>
      <c r="AA273" s="306"/>
      <c r="AB273" s="305"/>
      <c r="AC273" s="288"/>
      <c r="AD273" s="303"/>
      <c r="AE273" s="303"/>
      <c r="AF273" s="303"/>
      <c r="AG273" s="303"/>
      <c r="AH273" s="303"/>
      <c r="AI273" s="303"/>
      <c r="AJ273" s="303"/>
    </row>
    <row r="274" spans="2:36" ht="12.75">
      <c r="B274" s="373"/>
      <c r="C274" s="284"/>
      <c r="D274" s="285"/>
      <c r="E274" s="288"/>
      <c r="F274" s="303"/>
      <c r="G274" s="303"/>
      <c r="H274" s="303"/>
      <c r="I274" s="303"/>
      <c r="J274" s="303"/>
      <c r="K274" s="288"/>
      <c r="L274" s="288"/>
      <c r="M274" s="288"/>
      <c r="Q274" s="306"/>
      <c r="R274" s="306"/>
      <c r="S274" s="306"/>
      <c r="T274" s="306"/>
      <c r="U274" s="306"/>
      <c r="V274" s="306"/>
      <c r="W274" s="306"/>
      <c r="X274" s="306"/>
      <c r="Y274" s="306"/>
      <c r="Z274" s="306"/>
      <c r="AA274" s="306"/>
      <c r="AB274" s="305"/>
      <c r="AC274" s="288"/>
      <c r="AD274" s="303"/>
      <c r="AE274" s="303"/>
      <c r="AF274" s="303"/>
      <c r="AG274" s="303"/>
      <c r="AH274" s="303"/>
      <c r="AI274" s="303"/>
      <c r="AJ274" s="303"/>
    </row>
    <row r="275" spans="2:36" ht="12.75">
      <c r="B275" s="373"/>
      <c r="C275" s="284"/>
      <c r="D275" s="285"/>
      <c r="E275" s="288"/>
      <c r="F275" s="303"/>
      <c r="G275" s="303"/>
      <c r="H275" s="303"/>
      <c r="I275" s="303"/>
      <c r="J275" s="303"/>
      <c r="K275" s="288"/>
      <c r="L275" s="288"/>
      <c r="M275" s="288"/>
      <c r="Q275" s="306"/>
      <c r="R275" s="306"/>
      <c r="S275" s="306"/>
      <c r="T275" s="306"/>
      <c r="U275" s="306"/>
      <c r="V275" s="306"/>
      <c r="W275" s="306"/>
      <c r="X275" s="306"/>
      <c r="Y275" s="306"/>
      <c r="Z275" s="306"/>
      <c r="AA275" s="306"/>
      <c r="AB275" s="305"/>
      <c r="AC275" s="288"/>
      <c r="AD275" s="303"/>
      <c r="AE275" s="303"/>
      <c r="AF275" s="303"/>
      <c r="AG275" s="303"/>
      <c r="AH275" s="303"/>
      <c r="AI275" s="303"/>
      <c r="AJ275" s="303"/>
    </row>
    <row r="276" spans="2:36" ht="12.75">
      <c r="B276" s="373"/>
      <c r="C276" s="284"/>
      <c r="D276" s="285"/>
      <c r="E276" s="288"/>
      <c r="F276" s="303"/>
      <c r="G276" s="303"/>
      <c r="H276" s="303"/>
      <c r="I276" s="303"/>
      <c r="J276" s="303"/>
      <c r="K276" s="288"/>
      <c r="L276" s="288"/>
      <c r="M276" s="288"/>
      <c r="Q276" s="306"/>
      <c r="R276" s="306"/>
      <c r="S276" s="306"/>
      <c r="T276" s="306"/>
      <c r="U276" s="306"/>
      <c r="V276" s="306"/>
      <c r="W276" s="306"/>
      <c r="X276" s="306"/>
      <c r="Y276" s="306"/>
      <c r="Z276" s="306"/>
      <c r="AA276" s="306"/>
      <c r="AB276" s="305"/>
      <c r="AC276" s="288"/>
      <c r="AD276" s="303"/>
      <c r="AE276" s="303"/>
      <c r="AF276" s="303"/>
      <c r="AG276" s="303"/>
      <c r="AH276" s="303"/>
      <c r="AI276" s="303"/>
      <c r="AJ276" s="303"/>
    </row>
    <row r="277" spans="2:36" ht="12.75">
      <c r="B277" s="373"/>
      <c r="C277" s="284"/>
      <c r="D277" s="285"/>
      <c r="E277" s="288"/>
      <c r="F277" s="303"/>
      <c r="G277" s="303"/>
      <c r="H277" s="303"/>
      <c r="I277" s="303"/>
      <c r="J277" s="303"/>
      <c r="K277" s="288"/>
      <c r="L277" s="288"/>
      <c r="M277" s="288"/>
      <c r="Q277" s="306"/>
      <c r="R277" s="306"/>
      <c r="S277" s="306"/>
      <c r="T277" s="306"/>
      <c r="U277" s="306"/>
      <c r="V277" s="306"/>
      <c r="W277" s="306"/>
      <c r="X277" s="306"/>
      <c r="Y277" s="306"/>
      <c r="Z277" s="306"/>
      <c r="AA277" s="306"/>
      <c r="AB277" s="305"/>
      <c r="AC277" s="288"/>
      <c r="AD277" s="303"/>
      <c r="AE277" s="303"/>
      <c r="AF277" s="303"/>
      <c r="AG277" s="303"/>
      <c r="AH277" s="303"/>
      <c r="AI277" s="303"/>
      <c r="AJ277" s="303"/>
    </row>
    <row r="278" spans="2:36" ht="12.75">
      <c r="B278" s="373"/>
      <c r="C278" s="284"/>
      <c r="D278" s="285"/>
      <c r="E278" s="288"/>
      <c r="F278" s="303"/>
      <c r="G278" s="303"/>
      <c r="H278" s="303"/>
      <c r="I278" s="303"/>
      <c r="J278" s="303"/>
      <c r="K278" s="288"/>
      <c r="L278" s="288"/>
      <c r="M278" s="288"/>
      <c r="Q278" s="306"/>
      <c r="R278" s="306"/>
      <c r="S278" s="306"/>
      <c r="T278" s="306"/>
      <c r="U278" s="306"/>
      <c r="V278" s="306"/>
      <c r="W278" s="306"/>
      <c r="X278" s="306"/>
      <c r="Y278" s="306"/>
      <c r="Z278" s="306"/>
      <c r="AA278" s="306"/>
      <c r="AB278" s="305"/>
      <c r="AC278" s="288"/>
      <c r="AD278" s="303"/>
      <c r="AE278" s="303"/>
      <c r="AF278" s="303"/>
      <c r="AG278" s="303"/>
      <c r="AH278" s="303"/>
      <c r="AI278" s="303"/>
      <c r="AJ278" s="303"/>
    </row>
    <row r="279" spans="2:36" ht="12.75">
      <c r="B279" s="373"/>
      <c r="C279" s="284"/>
      <c r="D279" s="285"/>
      <c r="E279" s="288"/>
      <c r="F279" s="303"/>
      <c r="G279" s="303"/>
      <c r="H279" s="303"/>
      <c r="I279" s="303"/>
      <c r="J279" s="303"/>
      <c r="K279" s="288"/>
      <c r="L279" s="288"/>
      <c r="M279" s="288"/>
      <c r="Q279" s="306"/>
      <c r="R279" s="306"/>
      <c r="S279" s="306"/>
      <c r="T279" s="306"/>
      <c r="U279" s="306"/>
      <c r="V279" s="306"/>
      <c r="W279" s="306"/>
      <c r="X279" s="306"/>
      <c r="Y279" s="306"/>
      <c r="Z279" s="306"/>
      <c r="AA279" s="306"/>
      <c r="AB279" s="305"/>
      <c r="AC279" s="288"/>
      <c r="AD279" s="303"/>
      <c r="AE279" s="303"/>
      <c r="AF279" s="303"/>
      <c r="AG279" s="303"/>
      <c r="AH279" s="303"/>
      <c r="AI279" s="303"/>
      <c r="AJ279" s="303"/>
    </row>
    <row r="280" spans="2:36" ht="12.75">
      <c r="B280" s="373"/>
      <c r="C280" s="284"/>
      <c r="D280" s="285"/>
      <c r="E280" s="288"/>
      <c r="F280" s="303"/>
      <c r="G280" s="303"/>
      <c r="H280" s="303"/>
      <c r="I280" s="303"/>
      <c r="J280" s="303"/>
      <c r="K280" s="288"/>
      <c r="L280" s="288"/>
      <c r="M280" s="288"/>
      <c r="Q280" s="306"/>
      <c r="R280" s="306"/>
      <c r="S280" s="306"/>
      <c r="T280" s="306"/>
      <c r="U280" s="306"/>
      <c r="V280" s="306"/>
      <c r="W280" s="306"/>
      <c r="X280" s="306"/>
      <c r="Y280" s="306"/>
      <c r="Z280" s="306"/>
      <c r="AA280" s="306"/>
      <c r="AB280" s="305"/>
      <c r="AC280" s="288"/>
      <c r="AD280" s="303"/>
      <c r="AE280" s="303"/>
      <c r="AF280" s="303"/>
      <c r="AG280" s="303"/>
      <c r="AH280" s="303"/>
      <c r="AI280" s="303"/>
      <c r="AJ280" s="303"/>
    </row>
    <row r="281" spans="2:36" ht="12.75">
      <c r="B281" s="373"/>
      <c r="C281" s="284"/>
      <c r="D281" s="285"/>
      <c r="E281" s="288"/>
      <c r="F281" s="303"/>
      <c r="G281" s="303"/>
      <c r="H281" s="303"/>
      <c r="I281" s="303"/>
      <c r="J281" s="303"/>
      <c r="K281" s="288"/>
      <c r="L281" s="288"/>
      <c r="M281" s="288"/>
      <c r="Q281" s="306"/>
      <c r="R281" s="306"/>
      <c r="S281" s="306"/>
      <c r="T281" s="306"/>
      <c r="U281" s="306"/>
      <c r="V281" s="306"/>
      <c r="W281" s="306"/>
      <c r="X281" s="306"/>
      <c r="Y281" s="306"/>
      <c r="Z281" s="306"/>
      <c r="AA281" s="306"/>
      <c r="AB281" s="305"/>
      <c r="AC281" s="288"/>
      <c r="AD281" s="303"/>
      <c r="AE281" s="303"/>
      <c r="AF281" s="303"/>
      <c r="AG281" s="303"/>
      <c r="AH281" s="303"/>
      <c r="AI281" s="303"/>
      <c r="AJ281" s="303"/>
    </row>
    <row r="282" spans="2:36" ht="12.75">
      <c r="B282" s="373"/>
      <c r="C282" s="284"/>
      <c r="D282" s="307"/>
      <c r="E282" s="288"/>
      <c r="F282" s="303"/>
      <c r="G282" s="303"/>
      <c r="H282" s="303"/>
      <c r="I282" s="303"/>
      <c r="J282" s="303"/>
      <c r="K282" s="288"/>
      <c r="L282" s="288"/>
      <c r="M282" s="288"/>
      <c r="Q282" s="306"/>
      <c r="R282" s="306"/>
      <c r="S282" s="306"/>
      <c r="T282" s="306"/>
      <c r="U282" s="306"/>
      <c r="V282" s="306"/>
      <c r="W282" s="306"/>
      <c r="X282" s="306"/>
      <c r="Y282" s="306"/>
      <c r="Z282" s="306"/>
      <c r="AA282" s="306"/>
      <c r="AB282" s="305"/>
      <c r="AC282" s="288"/>
      <c r="AD282" s="303"/>
      <c r="AE282" s="303"/>
      <c r="AF282" s="303"/>
      <c r="AG282" s="303"/>
      <c r="AH282" s="303"/>
      <c r="AI282" s="303"/>
      <c r="AJ282" s="303"/>
    </row>
    <row r="283" spans="2:36" ht="12.75">
      <c r="B283" s="373"/>
      <c r="C283" s="284"/>
      <c r="D283" s="307"/>
      <c r="E283" s="288"/>
      <c r="F283" s="303"/>
      <c r="G283" s="303"/>
      <c r="H283" s="303"/>
      <c r="I283" s="303"/>
      <c r="J283" s="303"/>
      <c r="K283" s="288"/>
      <c r="L283" s="288"/>
      <c r="M283" s="288"/>
      <c r="Q283" s="306"/>
      <c r="R283" s="306"/>
      <c r="S283" s="306"/>
      <c r="T283" s="306"/>
      <c r="U283" s="306"/>
      <c r="V283" s="306"/>
      <c r="W283" s="306"/>
      <c r="X283" s="306"/>
      <c r="Y283" s="306"/>
      <c r="Z283" s="306"/>
      <c r="AA283" s="306"/>
      <c r="AB283" s="305"/>
      <c r="AC283" s="288"/>
      <c r="AD283" s="303"/>
      <c r="AE283" s="303"/>
      <c r="AF283" s="303"/>
      <c r="AG283" s="303"/>
      <c r="AH283" s="303"/>
      <c r="AI283" s="303"/>
      <c r="AJ283" s="303"/>
    </row>
    <row r="284" spans="2:36" ht="12.75">
      <c r="B284" s="373"/>
      <c r="C284" s="284"/>
      <c r="D284" s="307"/>
      <c r="E284" s="288"/>
      <c r="F284" s="303"/>
      <c r="G284" s="303"/>
      <c r="H284" s="303"/>
      <c r="I284" s="303"/>
      <c r="J284" s="303"/>
      <c r="K284" s="288"/>
      <c r="L284" s="288"/>
      <c r="M284" s="288"/>
      <c r="Q284" s="306"/>
      <c r="R284" s="306"/>
      <c r="S284" s="306"/>
      <c r="T284" s="306"/>
      <c r="U284" s="306"/>
      <c r="V284" s="306"/>
      <c r="W284" s="306"/>
      <c r="X284" s="306"/>
      <c r="Y284" s="306"/>
      <c r="Z284" s="306"/>
      <c r="AA284" s="306"/>
      <c r="AB284" s="305"/>
      <c r="AC284" s="288"/>
      <c r="AD284" s="303"/>
      <c r="AE284" s="303"/>
      <c r="AF284" s="303"/>
      <c r="AG284" s="303"/>
      <c r="AH284" s="303"/>
      <c r="AI284" s="303"/>
      <c r="AJ284" s="303"/>
    </row>
    <row r="285" spans="2:36" ht="12.75">
      <c r="B285" s="373"/>
      <c r="C285" s="284"/>
      <c r="D285" s="307"/>
      <c r="E285" s="288"/>
      <c r="F285" s="303"/>
      <c r="G285" s="303"/>
      <c r="H285" s="303"/>
      <c r="I285" s="303"/>
      <c r="J285" s="303"/>
      <c r="K285" s="288"/>
      <c r="L285" s="288"/>
      <c r="M285" s="288"/>
      <c r="Q285" s="306"/>
      <c r="R285" s="306"/>
      <c r="S285" s="306"/>
      <c r="T285" s="306"/>
      <c r="U285" s="306"/>
      <c r="V285" s="306"/>
      <c r="W285" s="306"/>
      <c r="X285" s="306"/>
      <c r="Y285" s="306"/>
      <c r="Z285" s="306"/>
      <c r="AA285" s="306"/>
      <c r="AB285" s="305"/>
      <c r="AC285" s="288"/>
      <c r="AD285" s="303"/>
      <c r="AE285" s="303"/>
      <c r="AF285" s="303"/>
      <c r="AG285" s="303"/>
      <c r="AH285" s="303"/>
      <c r="AI285" s="303"/>
      <c r="AJ285" s="303"/>
    </row>
    <row r="286" spans="2:36" ht="12.75">
      <c r="B286" s="373"/>
      <c r="C286" s="284"/>
      <c r="D286" s="285"/>
      <c r="E286" s="288"/>
      <c r="F286" s="303"/>
      <c r="G286" s="303"/>
      <c r="H286" s="303"/>
      <c r="I286" s="303"/>
      <c r="J286" s="303"/>
      <c r="K286" s="288"/>
      <c r="L286" s="288"/>
      <c r="M286" s="288"/>
      <c r="Q286" s="306"/>
      <c r="R286" s="306"/>
      <c r="S286" s="306"/>
      <c r="T286" s="306"/>
      <c r="U286" s="306"/>
      <c r="V286" s="306"/>
      <c r="W286" s="306"/>
      <c r="X286" s="306"/>
      <c r="Y286" s="306"/>
      <c r="Z286" s="306"/>
      <c r="AA286" s="306"/>
      <c r="AB286" s="305"/>
      <c r="AC286" s="288"/>
      <c r="AD286" s="303"/>
      <c r="AE286" s="303"/>
      <c r="AF286" s="303"/>
      <c r="AG286" s="303"/>
      <c r="AH286" s="303"/>
      <c r="AI286" s="303"/>
      <c r="AJ286" s="303"/>
    </row>
    <row r="287" spans="2:36" ht="12.75">
      <c r="B287" s="373"/>
      <c r="C287" s="284"/>
      <c r="D287" s="285"/>
      <c r="E287" s="288"/>
      <c r="F287" s="303"/>
      <c r="G287" s="303"/>
      <c r="H287" s="303"/>
      <c r="I287" s="303"/>
      <c r="J287" s="303"/>
      <c r="K287" s="288"/>
      <c r="L287" s="288"/>
      <c r="M287" s="288"/>
      <c r="Q287" s="306"/>
      <c r="R287" s="306"/>
      <c r="S287" s="306"/>
      <c r="T287" s="306"/>
      <c r="U287" s="306"/>
      <c r="V287" s="306"/>
      <c r="W287" s="306"/>
      <c r="X287" s="306"/>
      <c r="Y287" s="306"/>
      <c r="Z287" s="306"/>
      <c r="AA287" s="306"/>
      <c r="AB287" s="305"/>
      <c r="AC287" s="288"/>
      <c r="AD287" s="303"/>
      <c r="AE287" s="303"/>
      <c r="AF287" s="303"/>
      <c r="AG287" s="303"/>
      <c r="AH287" s="303"/>
      <c r="AI287" s="303"/>
      <c r="AJ287" s="303"/>
    </row>
    <row r="288" spans="2:36" ht="12.75">
      <c r="B288" s="373"/>
      <c r="C288" s="284"/>
      <c r="D288" s="285"/>
      <c r="E288" s="288"/>
      <c r="F288" s="303"/>
      <c r="G288" s="303"/>
      <c r="H288" s="303"/>
      <c r="I288" s="303"/>
      <c r="J288" s="303"/>
      <c r="K288" s="288"/>
      <c r="L288" s="288"/>
      <c r="M288" s="288"/>
      <c r="Q288" s="306"/>
      <c r="R288" s="306"/>
      <c r="S288" s="306"/>
      <c r="T288" s="306"/>
      <c r="U288" s="306"/>
      <c r="V288" s="306"/>
      <c r="W288" s="306"/>
      <c r="X288" s="306"/>
      <c r="Y288" s="306"/>
      <c r="Z288" s="306"/>
      <c r="AA288" s="306"/>
      <c r="AB288" s="305"/>
      <c r="AC288" s="288"/>
      <c r="AD288" s="303"/>
      <c r="AE288" s="303"/>
      <c r="AF288" s="303"/>
      <c r="AG288" s="303"/>
      <c r="AH288" s="303"/>
      <c r="AI288" s="303"/>
      <c r="AJ288" s="303"/>
    </row>
    <row r="289" spans="2:36" ht="12.75">
      <c r="B289" s="373"/>
      <c r="D289" s="307"/>
      <c r="E289" s="288"/>
      <c r="F289" s="303"/>
      <c r="G289" s="303"/>
      <c r="H289" s="303"/>
      <c r="I289" s="303"/>
      <c r="J289" s="303"/>
      <c r="K289" s="288"/>
      <c r="L289" s="288"/>
      <c r="M289" s="288"/>
      <c r="Q289" s="306"/>
      <c r="R289" s="306"/>
      <c r="S289" s="306"/>
      <c r="T289" s="306"/>
      <c r="U289" s="306"/>
      <c r="V289" s="306"/>
      <c r="W289" s="306"/>
      <c r="X289" s="306"/>
      <c r="Y289" s="306"/>
      <c r="Z289" s="306"/>
      <c r="AA289" s="306"/>
      <c r="AB289" s="305"/>
      <c r="AC289" s="288"/>
      <c r="AD289" s="303"/>
      <c r="AE289" s="303"/>
      <c r="AF289" s="303"/>
      <c r="AG289" s="303"/>
      <c r="AH289" s="303"/>
      <c r="AI289" s="303"/>
      <c r="AJ289" s="303"/>
    </row>
    <row r="290" spans="2:36" ht="12.75">
      <c r="B290" s="373"/>
      <c r="C290" s="284"/>
      <c r="D290" s="285"/>
      <c r="E290" s="288"/>
      <c r="F290" s="303"/>
      <c r="G290" s="303"/>
      <c r="H290" s="303"/>
      <c r="I290" s="303"/>
      <c r="J290" s="303"/>
      <c r="K290" s="288"/>
      <c r="L290" s="288"/>
      <c r="M290" s="288"/>
      <c r="Q290" s="306"/>
      <c r="R290" s="306"/>
      <c r="S290" s="306"/>
      <c r="T290" s="306"/>
      <c r="U290" s="306"/>
      <c r="V290" s="306"/>
      <c r="W290" s="306"/>
      <c r="X290" s="306"/>
      <c r="Y290" s="306"/>
      <c r="Z290" s="306"/>
      <c r="AA290" s="306"/>
      <c r="AB290" s="305"/>
      <c r="AC290" s="288"/>
      <c r="AD290" s="303"/>
      <c r="AE290" s="303"/>
      <c r="AF290" s="303"/>
      <c r="AG290" s="303"/>
      <c r="AH290" s="303"/>
      <c r="AI290" s="303"/>
      <c r="AJ290" s="303"/>
    </row>
    <row r="291" spans="2:36" ht="12.75">
      <c r="B291" s="373"/>
      <c r="C291" s="284"/>
      <c r="E291" s="288"/>
      <c r="F291" s="303"/>
      <c r="G291" s="303"/>
      <c r="H291" s="303"/>
      <c r="I291" s="303"/>
      <c r="J291" s="303"/>
      <c r="K291" s="288"/>
      <c r="L291" s="288"/>
      <c r="M291" s="288"/>
      <c r="Q291" s="306"/>
      <c r="R291" s="306"/>
      <c r="S291" s="306"/>
      <c r="T291" s="306"/>
      <c r="U291" s="306"/>
      <c r="V291" s="306"/>
      <c r="W291" s="306"/>
      <c r="X291" s="306"/>
      <c r="Y291" s="306"/>
      <c r="Z291" s="306"/>
      <c r="AA291" s="306"/>
      <c r="AB291" s="305"/>
      <c r="AC291" s="288"/>
      <c r="AD291" s="303"/>
      <c r="AE291" s="303"/>
      <c r="AF291" s="303"/>
      <c r="AG291" s="303"/>
      <c r="AH291" s="303"/>
      <c r="AI291" s="303"/>
      <c r="AJ291" s="303"/>
    </row>
    <row r="292" spans="2:36" ht="12.75">
      <c r="B292" s="373"/>
      <c r="C292" s="284"/>
      <c r="D292" s="307"/>
      <c r="E292" s="288"/>
      <c r="F292" s="303"/>
      <c r="G292" s="303"/>
      <c r="H292" s="303"/>
      <c r="I292" s="303"/>
      <c r="J292" s="303"/>
      <c r="K292" s="288"/>
      <c r="L292" s="288"/>
      <c r="M292" s="288"/>
      <c r="Q292" s="306"/>
      <c r="R292" s="306"/>
      <c r="S292" s="306"/>
      <c r="T292" s="306"/>
      <c r="U292" s="306"/>
      <c r="V292" s="306"/>
      <c r="W292" s="306"/>
      <c r="X292" s="306"/>
      <c r="Y292" s="306"/>
      <c r="Z292" s="306"/>
      <c r="AA292" s="306"/>
      <c r="AB292" s="305"/>
      <c r="AC292" s="288"/>
      <c r="AD292" s="303"/>
      <c r="AE292" s="303"/>
      <c r="AF292" s="303"/>
      <c r="AG292" s="303"/>
      <c r="AH292" s="303"/>
      <c r="AI292" s="303"/>
      <c r="AJ292" s="303"/>
    </row>
    <row r="293" spans="2:36" ht="12.75">
      <c r="B293" s="373"/>
      <c r="C293" s="284"/>
      <c r="D293" s="285"/>
      <c r="E293" s="288"/>
      <c r="F293" s="303"/>
      <c r="G293" s="303"/>
      <c r="H293" s="303"/>
      <c r="I293" s="303"/>
      <c r="J293" s="303"/>
      <c r="K293" s="288"/>
      <c r="L293" s="288"/>
      <c r="M293" s="288"/>
      <c r="Q293" s="306"/>
      <c r="R293" s="306"/>
      <c r="S293" s="306"/>
      <c r="T293" s="306"/>
      <c r="U293" s="306"/>
      <c r="V293" s="306"/>
      <c r="W293" s="306"/>
      <c r="X293" s="306"/>
      <c r="Y293" s="306"/>
      <c r="Z293" s="306"/>
      <c r="AA293" s="306"/>
      <c r="AB293" s="305"/>
      <c r="AC293" s="288"/>
      <c r="AD293" s="303"/>
      <c r="AE293" s="303"/>
      <c r="AF293" s="303"/>
      <c r="AG293" s="303"/>
      <c r="AH293" s="303"/>
      <c r="AI293" s="303"/>
      <c r="AJ293" s="303"/>
    </row>
    <row r="294" spans="2:36" ht="12.75">
      <c r="B294" s="373"/>
      <c r="C294" s="284"/>
      <c r="D294" s="285"/>
      <c r="E294" s="288"/>
      <c r="F294" s="303"/>
      <c r="G294" s="303"/>
      <c r="H294" s="303"/>
      <c r="I294" s="303"/>
      <c r="J294" s="303"/>
      <c r="K294" s="288"/>
      <c r="L294" s="288"/>
      <c r="M294" s="288"/>
      <c r="Q294" s="306"/>
      <c r="R294" s="306"/>
      <c r="S294" s="306"/>
      <c r="T294" s="306"/>
      <c r="U294" s="306"/>
      <c r="V294" s="306"/>
      <c r="W294" s="306"/>
      <c r="X294" s="306"/>
      <c r="Y294" s="306"/>
      <c r="Z294" s="306"/>
      <c r="AA294" s="306"/>
      <c r="AB294" s="305"/>
      <c r="AC294" s="288"/>
      <c r="AD294" s="303"/>
      <c r="AE294" s="303"/>
      <c r="AF294" s="303"/>
      <c r="AG294" s="303"/>
      <c r="AH294" s="303"/>
      <c r="AI294" s="303"/>
      <c r="AJ294" s="303"/>
    </row>
    <row r="295" spans="2:36" ht="12.75">
      <c r="B295" s="373"/>
      <c r="C295" s="284"/>
      <c r="D295" s="285"/>
      <c r="E295" s="288"/>
      <c r="F295" s="303"/>
      <c r="G295" s="303"/>
      <c r="H295" s="303"/>
      <c r="I295" s="303"/>
      <c r="J295" s="303"/>
      <c r="K295" s="288"/>
      <c r="L295" s="288"/>
      <c r="M295" s="288"/>
      <c r="Q295" s="306"/>
      <c r="R295" s="306"/>
      <c r="S295" s="306"/>
      <c r="T295" s="306"/>
      <c r="U295" s="306"/>
      <c r="V295" s="306"/>
      <c r="W295" s="306"/>
      <c r="X295" s="306"/>
      <c r="Y295" s="306"/>
      <c r="Z295" s="306"/>
      <c r="AA295" s="306"/>
      <c r="AB295" s="305"/>
      <c r="AC295" s="288"/>
      <c r="AD295" s="303"/>
      <c r="AE295" s="303"/>
      <c r="AF295" s="303"/>
      <c r="AG295" s="303"/>
      <c r="AH295" s="303"/>
      <c r="AI295" s="303"/>
      <c r="AJ295" s="303"/>
    </row>
    <row r="296" spans="2:36" ht="12.75">
      <c r="B296" s="373"/>
      <c r="D296" s="307"/>
      <c r="E296" s="288"/>
      <c r="F296" s="303"/>
      <c r="G296" s="303"/>
      <c r="H296" s="303"/>
      <c r="I296" s="303"/>
      <c r="J296" s="303"/>
      <c r="K296" s="288"/>
      <c r="L296" s="288"/>
      <c r="M296" s="288"/>
      <c r="Q296" s="306"/>
      <c r="R296" s="306"/>
      <c r="S296" s="306"/>
      <c r="T296" s="306"/>
      <c r="U296" s="306"/>
      <c r="V296" s="306"/>
      <c r="W296" s="306"/>
      <c r="X296" s="306"/>
      <c r="Y296" s="306"/>
      <c r="Z296" s="306"/>
      <c r="AA296" s="306"/>
      <c r="AB296" s="305"/>
      <c r="AC296" s="288"/>
      <c r="AD296" s="303"/>
      <c r="AE296" s="303"/>
      <c r="AF296" s="303"/>
      <c r="AG296" s="303"/>
      <c r="AH296" s="303"/>
      <c r="AI296" s="303"/>
      <c r="AJ296" s="303"/>
    </row>
    <row r="297" spans="2:36" ht="12.75">
      <c r="B297" s="373"/>
      <c r="D297" s="312"/>
      <c r="E297" s="288"/>
      <c r="F297" s="303"/>
      <c r="G297" s="303"/>
      <c r="H297" s="303"/>
      <c r="I297" s="303"/>
      <c r="J297" s="303"/>
      <c r="K297" s="288"/>
      <c r="L297" s="288"/>
      <c r="M297" s="288"/>
      <c r="Q297" s="306"/>
      <c r="R297" s="306"/>
      <c r="S297" s="306"/>
      <c r="T297" s="306"/>
      <c r="U297" s="306"/>
      <c r="V297" s="306"/>
      <c r="W297" s="306"/>
      <c r="X297" s="306"/>
      <c r="Y297" s="306"/>
      <c r="Z297" s="306"/>
      <c r="AA297" s="306"/>
      <c r="AB297" s="305"/>
      <c r="AC297" s="288"/>
      <c r="AD297" s="303"/>
      <c r="AE297" s="303"/>
      <c r="AF297" s="303"/>
      <c r="AG297" s="303"/>
      <c r="AH297" s="303"/>
      <c r="AI297" s="303"/>
      <c r="AJ297" s="303"/>
    </row>
    <row r="298" spans="2:36" ht="12.75">
      <c r="B298" s="373"/>
      <c r="D298" s="348"/>
      <c r="E298" s="288"/>
      <c r="F298" s="303"/>
      <c r="G298" s="303"/>
      <c r="H298" s="303"/>
      <c r="I298" s="303"/>
      <c r="J298" s="303"/>
      <c r="K298" s="288"/>
      <c r="L298" s="288"/>
      <c r="M298" s="288"/>
      <c r="Q298" s="306"/>
      <c r="R298" s="306"/>
      <c r="S298" s="306"/>
      <c r="T298" s="306"/>
      <c r="U298" s="306"/>
      <c r="V298" s="306"/>
      <c r="W298" s="306"/>
      <c r="X298" s="306"/>
      <c r="Y298" s="306"/>
      <c r="Z298" s="306"/>
      <c r="AA298" s="306"/>
      <c r="AB298" s="305"/>
      <c r="AC298" s="288"/>
      <c r="AD298" s="303"/>
      <c r="AE298" s="303"/>
      <c r="AF298" s="303"/>
      <c r="AG298" s="303"/>
      <c r="AH298" s="303"/>
      <c r="AI298" s="303"/>
      <c r="AJ298" s="303"/>
    </row>
    <row r="299" spans="2:36" ht="12.75">
      <c r="B299" s="373"/>
      <c r="D299" s="348"/>
      <c r="E299" s="288"/>
      <c r="F299" s="303"/>
      <c r="G299" s="303"/>
      <c r="H299" s="303"/>
      <c r="I299" s="303"/>
      <c r="J299" s="303"/>
      <c r="K299" s="288"/>
      <c r="L299" s="288"/>
      <c r="M299" s="288"/>
      <c r="Q299" s="306"/>
      <c r="R299" s="306"/>
      <c r="S299" s="306"/>
      <c r="T299" s="306"/>
      <c r="U299" s="306"/>
      <c r="V299" s="306"/>
      <c r="W299" s="306"/>
      <c r="X299" s="306"/>
      <c r="Y299" s="306"/>
      <c r="Z299" s="306"/>
      <c r="AA299" s="306"/>
      <c r="AB299" s="305"/>
      <c r="AC299" s="288"/>
      <c r="AD299" s="303"/>
      <c r="AE299" s="303"/>
      <c r="AF299" s="303"/>
      <c r="AG299" s="303"/>
      <c r="AH299" s="303"/>
      <c r="AI299" s="303"/>
      <c r="AJ299" s="303"/>
    </row>
    <row r="300" spans="2:36" ht="12.75">
      <c r="B300" s="373"/>
      <c r="D300" s="307"/>
      <c r="E300" s="288"/>
      <c r="F300" s="303"/>
      <c r="G300" s="303"/>
      <c r="H300" s="303"/>
      <c r="I300" s="303"/>
      <c r="J300" s="303"/>
      <c r="K300" s="288"/>
      <c r="L300" s="288"/>
      <c r="M300" s="288"/>
      <c r="Q300" s="306"/>
      <c r="R300" s="306"/>
      <c r="S300" s="306"/>
      <c r="T300" s="306"/>
      <c r="U300" s="306"/>
      <c r="V300" s="306"/>
      <c r="W300" s="306"/>
      <c r="X300" s="306"/>
      <c r="Y300" s="306"/>
      <c r="Z300" s="306"/>
      <c r="AA300" s="306"/>
      <c r="AB300" s="305"/>
      <c r="AC300" s="288"/>
      <c r="AD300" s="303"/>
      <c r="AE300" s="303"/>
      <c r="AF300" s="303"/>
      <c r="AG300" s="303"/>
      <c r="AH300" s="303"/>
      <c r="AI300" s="303"/>
      <c r="AJ300" s="303"/>
    </row>
    <row r="301" spans="2:36" ht="12.75">
      <c r="B301" s="373"/>
      <c r="C301" s="284"/>
      <c r="D301" s="307"/>
      <c r="E301" s="288"/>
      <c r="F301" s="303"/>
      <c r="G301" s="303"/>
      <c r="H301" s="303"/>
      <c r="I301" s="303"/>
      <c r="J301" s="303"/>
      <c r="K301" s="288"/>
      <c r="L301" s="288"/>
      <c r="M301" s="288"/>
      <c r="Z301" s="306"/>
      <c r="AA301" s="306"/>
      <c r="AB301" s="305"/>
      <c r="AC301" s="288"/>
      <c r="AD301" s="303"/>
      <c r="AE301" s="303"/>
      <c r="AF301" s="303"/>
      <c r="AG301" s="303"/>
      <c r="AH301" s="303"/>
      <c r="AI301" s="303"/>
      <c r="AJ301" s="303"/>
    </row>
    <row r="302" spans="2:36" ht="12.75">
      <c r="B302" s="373"/>
      <c r="D302" s="307"/>
      <c r="E302" s="288"/>
      <c r="F302" s="303"/>
      <c r="G302" s="303"/>
      <c r="H302" s="303"/>
      <c r="I302" s="303"/>
      <c r="J302" s="303"/>
      <c r="K302" s="288"/>
      <c r="L302" s="288"/>
      <c r="M302" s="288"/>
      <c r="Q302" s="306"/>
      <c r="R302" s="306"/>
      <c r="S302" s="306"/>
      <c r="T302" s="306"/>
      <c r="U302" s="306"/>
      <c r="V302" s="306"/>
      <c r="W302" s="306"/>
      <c r="X302" s="306"/>
      <c r="Y302" s="306"/>
      <c r="Z302" s="306"/>
      <c r="AA302" s="306"/>
      <c r="AB302" s="305"/>
      <c r="AC302" s="288"/>
      <c r="AD302" s="303"/>
      <c r="AE302" s="303"/>
      <c r="AF302" s="303"/>
      <c r="AG302" s="303"/>
      <c r="AH302" s="303"/>
      <c r="AI302" s="303"/>
      <c r="AJ302" s="303"/>
    </row>
    <row r="303" spans="2:36" ht="12.75">
      <c r="B303" s="373"/>
      <c r="D303" s="307"/>
      <c r="E303" s="288"/>
      <c r="F303" s="303"/>
      <c r="G303" s="303"/>
      <c r="H303" s="303"/>
      <c r="I303" s="303"/>
      <c r="J303" s="303"/>
      <c r="K303" s="288"/>
      <c r="L303" s="288"/>
      <c r="M303" s="288"/>
      <c r="Q303" s="306"/>
      <c r="R303" s="306"/>
      <c r="S303" s="306"/>
      <c r="T303" s="306"/>
      <c r="U303" s="306"/>
      <c r="V303" s="306"/>
      <c r="W303" s="306"/>
      <c r="X303" s="306"/>
      <c r="Y303" s="306"/>
      <c r="Z303" s="306"/>
      <c r="AA303" s="306"/>
      <c r="AB303" s="305"/>
      <c r="AC303" s="288"/>
      <c r="AD303" s="303"/>
      <c r="AE303" s="303"/>
      <c r="AF303" s="303"/>
      <c r="AG303" s="303"/>
      <c r="AH303" s="303"/>
      <c r="AI303" s="303"/>
      <c r="AJ303" s="303"/>
    </row>
    <row r="304" spans="2:36" ht="12.75">
      <c r="B304" s="373"/>
      <c r="E304" s="288"/>
      <c r="F304" s="303"/>
      <c r="G304" s="303"/>
      <c r="H304" s="303"/>
      <c r="I304" s="303"/>
      <c r="J304" s="303"/>
      <c r="K304" s="288"/>
      <c r="L304" s="288"/>
      <c r="M304" s="288"/>
      <c r="Q304" s="306"/>
      <c r="R304" s="306"/>
      <c r="S304" s="306"/>
      <c r="T304" s="306"/>
      <c r="U304" s="306"/>
      <c r="V304" s="306"/>
      <c r="W304" s="306"/>
      <c r="X304" s="306"/>
      <c r="Y304" s="306"/>
      <c r="Z304" s="306"/>
      <c r="AA304" s="306"/>
      <c r="AB304" s="305"/>
      <c r="AC304" s="288"/>
      <c r="AD304" s="303"/>
      <c r="AE304" s="303"/>
      <c r="AF304" s="303"/>
      <c r="AG304" s="303"/>
      <c r="AH304" s="303"/>
      <c r="AI304" s="303"/>
      <c r="AJ304" s="303"/>
    </row>
    <row r="305" spans="2:36" ht="12.75">
      <c r="B305" s="373"/>
      <c r="C305" s="284"/>
      <c r="D305" s="285"/>
      <c r="E305" s="288"/>
      <c r="F305" s="303"/>
      <c r="G305" s="303"/>
      <c r="H305" s="303"/>
      <c r="I305" s="303"/>
      <c r="J305" s="303"/>
      <c r="K305" s="288"/>
      <c r="L305" s="288"/>
      <c r="M305" s="288"/>
      <c r="Q305" s="306"/>
      <c r="S305" s="306"/>
      <c r="T305" s="306"/>
      <c r="U305" s="306"/>
      <c r="V305" s="306"/>
      <c r="W305" s="306"/>
      <c r="X305" s="306"/>
      <c r="Y305" s="306"/>
      <c r="Z305" s="306"/>
      <c r="AA305" s="306"/>
      <c r="AB305" s="305"/>
      <c r="AC305" s="288"/>
      <c r="AD305" s="303"/>
      <c r="AE305" s="303"/>
      <c r="AF305" s="303"/>
      <c r="AG305" s="303"/>
      <c r="AH305" s="303"/>
      <c r="AI305" s="303"/>
      <c r="AJ305" s="303"/>
    </row>
    <row r="306" spans="2:36" ht="12.75">
      <c r="B306" s="373"/>
      <c r="C306" s="284"/>
      <c r="D306" s="285"/>
      <c r="E306" s="288"/>
      <c r="F306" s="303"/>
      <c r="G306" s="303"/>
      <c r="H306" s="303"/>
      <c r="I306" s="303"/>
      <c r="J306" s="303"/>
      <c r="K306" s="288"/>
      <c r="L306" s="288"/>
      <c r="M306" s="288"/>
      <c r="Q306" s="306"/>
      <c r="S306" s="306"/>
      <c r="T306" s="306"/>
      <c r="U306" s="306"/>
      <c r="V306" s="306"/>
      <c r="W306" s="306"/>
      <c r="X306" s="306"/>
      <c r="Y306" s="306"/>
      <c r="Z306" s="306"/>
      <c r="AA306" s="306"/>
      <c r="AB306" s="305"/>
      <c r="AC306" s="288"/>
      <c r="AD306" s="303"/>
      <c r="AE306" s="303"/>
      <c r="AF306" s="303"/>
      <c r="AG306" s="303"/>
      <c r="AH306" s="303"/>
      <c r="AI306" s="303"/>
      <c r="AJ306" s="303"/>
    </row>
    <row r="307" spans="2:36" ht="12.75">
      <c r="B307" s="373"/>
      <c r="C307" s="284"/>
      <c r="D307" s="285"/>
      <c r="E307" s="288"/>
      <c r="F307" s="303"/>
      <c r="G307" s="303"/>
      <c r="H307" s="303"/>
      <c r="I307" s="303"/>
      <c r="J307" s="303"/>
      <c r="K307" s="288"/>
      <c r="L307" s="288"/>
      <c r="M307" s="288"/>
      <c r="Q307" s="306"/>
      <c r="S307" s="306"/>
      <c r="T307" s="306"/>
      <c r="U307" s="306"/>
      <c r="V307" s="306"/>
      <c r="W307" s="306"/>
      <c r="X307" s="306"/>
      <c r="Y307" s="306"/>
      <c r="Z307" s="306"/>
      <c r="AA307" s="306"/>
      <c r="AB307" s="305"/>
      <c r="AC307" s="288"/>
      <c r="AD307" s="303"/>
      <c r="AE307" s="303"/>
      <c r="AF307" s="303"/>
      <c r="AG307" s="303"/>
      <c r="AH307" s="303"/>
      <c r="AI307" s="303"/>
      <c r="AJ307" s="303"/>
    </row>
    <row r="308" spans="2:36" ht="12.75">
      <c r="B308" s="373"/>
      <c r="C308" s="284"/>
      <c r="D308" s="285"/>
      <c r="E308" s="288"/>
      <c r="F308" s="303"/>
      <c r="G308" s="303"/>
      <c r="H308" s="303"/>
      <c r="I308" s="303"/>
      <c r="J308" s="303"/>
      <c r="K308" s="288"/>
      <c r="L308" s="288"/>
      <c r="M308" s="288"/>
      <c r="Q308" s="306"/>
      <c r="S308" s="306"/>
      <c r="U308" s="306"/>
      <c r="V308" s="306"/>
      <c r="W308" s="306"/>
      <c r="X308" s="306"/>
      <c r="Y308" s="306"/>
      <c r="Z308" s="306"/>
      <c r="AA308" s="306"/>
      <c r="AB308" s="305"/>
      <c r="AC308" s="288"/>
      <c r="AD308" s="303"/>
      <c r="AE308" s="303"/>
      <c r="AF308" s="303"/>
      <c r="AG308" s="303"/>
      <c r="AH308" s="303"/>
      <c r="AI308" s="303"/>
      <c r="AJ308" s="303"/>
    </row>
    <row r="309" spans="2:36" ht="12.75">
      <c r="B309" s="373"/>
      <c r="C309" s="284"/>
      <c r="E309" s="288"/>
      <c r="F309" s="303"/>
      <c r="G309" s="303"/>
      <c r="H309" s="303"/>
      <c r="I309" s="303"/>
      <c r="J309" s="303"/>
      <c r="K309" s="288"/>
      <c r="L309" s="288"/>
      <c r="M309" s="288"/>
      <c r="Z309" s="306"/>
      <c r="AA309" s="306"/>
      <c r="AB309" s="305"/>
      <c r="AC309" s="288"/>
      <c r="AD309" s="303"/>
      <c r="AE309" s="303"/>
      <c r="AF309" s="303"/>
      <c r="AG309" s="303"/>
      <c r="AH309" s="303"/>
      <c r="AI309" s="303"/>
      <c r="AJ309" s="303"/>
    </row>
    <row r="310" spans="2:36" ht="12.75">
      <c r="B310" s="373"/>
      <c r="C310" s="284"/>
      <c r="E310" s="288"/>
      <c r="F310" s="303"/>
      <c r="G310" s="303"/>
      <c r="H310" s="303"/>
      <c r="I310" s="303"/>
      <c r="J310" s="303"/>
      <c r="K310" s="288"/>
      <c r="L310" s="288"/>
      <c r="M310" s="288"/>
      <c r="Q310" s="306"/>
      <c r="R310" s="306"/>
      <c r="S310" s="306"/>
      <c r="T310" s="306"/>
      <c r="U310" s="306"/>
      <c r="V310" s="306"/>
      <c r="W310" s="306"/>
      <c r="X310" s="306"/>
      <c r="Y310" s="306"/>
      <c r="Z310" s="306"/>
      <c r="AA310" s="306"/>
      <c r="AB310" s="305"/>
      <c r="AC310" s="288"/>
      <c r="AD310" s="303"/>
      <c r="AE310" s="303"/>
      <c r="AF310" s="303"/>
      <c r="AG310" s="303"/>
      <c r="AH310" s="303"/>
      <c r="AI310" s="303"/>
      <c r="AJ310" s="303"/>
    </row>
    <row r="311" spans="2:36" ht="12.75">
      <c r="B311" s="373"/>
      <c r="C311" s="284"/>
      <c r="D311" s="312"/>
      <c r="E311" s="288"/>
      <c r="F311" s="303"/>
      <c r="G311" s="303"/>
      <c r="H311" s="303"/>
      <c r="I311" s="303"/>
      <c r="J311" s="303"/>
      <c r="K311" s="288"/>
      <c r="L311" s="288"/>
      <c r="M311" s="288"/>
      <c r="Q311" s="306"/>
      <c r="R311" s="306"/>
      <c r="S311" s="306"/>
      <c r="T311" s="306"/>
      <c r="U311" s="306"/>
      <c r="V311" s="306"/>
      <c r="W311" s="306"/>
      <c r="X311" s="306"/>
      <c r="Y311" s="306"/>
      <c r="Z311" s="306"/>
      <c r="AA311" s="306"/>
      <c r="AB311" s="305"/>
      <c r="AC311" s="288"/>
      <c r="AD311" s="303"/>
      <c r="AE311" s="303"/>
      <c r="AF311" s="303"/>
      <c r="AG311" s="303"/>
      <c r="AH311" s="303"/>
      <c r="AI311" s="303"/>
      <c r="AJ311" s="303"/>
    </row>
    <row r="312" spans="2:36" ht="12.75">
      <c r="B312" s="373"/>
      <c r="C312" s="284"/>
      <c r="D312" s="285"/>
      <c r="E312" s="288"/>
      <c r="F312" s="303"/>
      <c r="G312" s="303"/>
      <c r="H312" s="303"/>
      <c r="I312" s="303"/>
      <c r="J312" s="303"/>
      <c r="K312" s="288"/>
      <c r="L312" s="288"/>
      <c r="M312" s="288"/>
      <c r="Q312" s="306"/>
      <c r="R312" s="306"/>
      <c r="S312" s="306"/>
      <c r="T312" s="306"/>
      <c r="U312" s="306"/>
      <c r="V312" s="306"/>
      <c r="W312" s="306"/>
      <c r="X312" s="306"/>
      <c r="Y312" s="306"/>
      <c r="Z312" s="306"/>
      <c r="AA312" s="306"/>
      <c r="AB312" s="305"/>
      <c r="AC312" s="288"/>
      <c r="AD312" s="303"/>
      <c r="AE312" s="303"/>
      <c r="AF312" s="303"/>
      <c r="AG312" s="303"/>
      <c r="AH312" s="303"/>
      <c r="AI312" s="303"/>
      <c r="AJ312" s="303"/>
    </row>
    <row r="313" spans="2:36" ht="12.75">
      <c r="B313" s="373"/>
      <c r="C313" s="284"/>
      <c r="D313" s="285"/>
      <c r="E313" s="288"/>
      <c r="F313" s="303"/>
      <c r="G313" s="303"/>
      <c r="H313" s="303"/>
      <c r="I313" s="303"/>
      <c r="J313" s="303"/>
      <c r="K313" s="288"/>
      <c r="L313" s="288"/>
      <c r="M313" s="288"/>
      <c r="Q313" s="306"/>
      <c r="R313" s="306"/>
      <c r="S313" s="306"/>
      <c r="T313" s="306"/>
      <c r="U313" s="306"/>
      <c r="V313" s="306"/>
      <c r="W313" s="306"/>
      <c r="X313" s="306"/>
      <c r="Y313" s="306"/>
      <c r="Z313" s="306"/>
      <c r="AA313" s="306"/>
      <c r="AB313" s="305"/>
      <c r="AC313" s="288"/>
      <c r="AD313" s="303"/>
      <c r="AE313" s="303"/>
      <c r="AF313" s="303"/>
      <c r="AG313" s="303"/>
      <c r="AH313" s="303"/>
      <c r="AI313" s="303"/>
      <c r="AJ313" s="303"/>
    </row>
    <row r="314" spans="2:36" ht="12.75">
      <c r="B314" s="373"/>
      <c r="C314" s="284"/>
      <c r="E314" s="288"/>
      <c r="F314" s="303"/>
      <c r="G314" s="303"/>
      <c r="H314" s="303"/>
      <c r="I314" s="303"/>
      <c r="J314" s="303"/>
      <c r="K314" s="288"/>
      <c r="L314" s="288"/>
      <c r="M314" s="288"/>
      <c r="Q314" s="306"/>
      <c r="R314" s="306"/>
      <c r="S314" s="306"/>
      <c r="T314" s="306"/>
      <c r="U314" s="306"/>
      <c r="V314" s="306"/>
      <c r="W314" s="306"/>
      <c r="X314" s="306"/>
      <c r="Y314" s="306"/>
      <c r="Z314" s="306"/>
      <c r="AA314" s="306"/>
      <c r="AB314" s="305"/>
      <c r="AC314" s="288"/>
      <c r="AD314" s="303"/>
      <c r="AE314" s="303"/>
      <c r="AF314" s="303"/>
      <c r="AG314" s="303"/>
      <c r="AH314" s="303"/>
      <c r="AI314" s="303"/>
      <c r="AJ314" s="303"/>
    </row>
    <row r="315" spans="2:36" ht="12.75">
      <c r="B315" s="373"/>
      <c r="C315" s="284"/>
      <c r="E315" s="288"/>
      <c r="F315" s="303"/>
      <c r="G315" s="303"/>
      <c r="H315" s="303"/>
      <c r="I315" s="303"/>
      <c r="J315" s="303"/>
      <c r="K315" s="288"/>
      <c r="L315" s="288"/>
      <c r="M315" s="288"/>
      <c r="Q315" s="306"/>
      <c r="R315" s="306"/>
      <c r="S315" s="306"/>
      <c r="T315" s="306"/>
      <c r="U315" s="306"/>
      <c r="V315" s="306"/>
      <c r="W315" s="306"/>
      <c r="X315" s="306"/>
      <c r="Y315" s="306"/>
      <c r="Z315" s="306"/>
      <c r="AA315" s="306"/>
      <c r="AB315" s="305"/>
      <c r="AC315" s="288"/>
      <c r="AD315" s="303"/>
      <c r="AE315" s="303"/>
      <c r="AF315" s="303"/>
      <c r="AG315" s="303"/>
      <c r="AH315" s="303"/>
      <c r="AI315" s="303"/>
      <c r="AJ315" s="303"/>
    </row>
    <row r="316" spans="2:36" ht="12.75">
      <c r="B316" s="373"/>
      <c r="E316" s="288"/>
      <c r="F316" s="303"/>
      <c r="G316" s="303"/>
      <c r="H316" s="303"/>
      <c r="I316" s="303"/>
      <c r="J316" s="303"/>
      <c r="K316" s="288"/>
      <c r="L316" s="288"/>
      <c r="M316" s="288"/>
      <c r="Q316" s="306"/>
      <c r="R316" s="306"/>
      <c r="S316" s="306"/>
      <c r="T316" s="306"/>
      <c r="U316" s="306"/>
      <c r="V316" s="306"/>
      <c r="W316" s="306"/>
      <c r="X316" s="306"/>
      <c r="Y316" s="306"/>
      <c r="Z316" s="306"/>
      <c r="AA316" s="306"/>
      <c r="AB316" s="305"/>
      <c r="AC316" s="288"/>
      <c r="AD316" s="303"/>
      <c r="AE316" s="303"/>
      <c r="AF316" s="303"/>
      <c r="AG316" s="303"/>
      <c r="AH316" s="303"/>
      <c r="AI316" s="303"/>
      <c r="AJ316" s="303"/>
    </row>
    <row r="317" spans="2:36" ht="12.75">
      <c r="B317" s="373"/>
      <c r="C317" s="284"/>
      <c r="E317" s="288"/>
      <c r="F317" s="303"/>
      <c r="G317" s="303"/>
      <c r="H317" s="303"/>
      <c r="I317" s="303"/>
      <c r="J317" s="303"/>
      <c r="K317" s="288"/>
      <c r="L317" s="288"/>
      <c r="M317" s="288"/>
      <c r="Q317" s="306"/>
      <c r="R317" s="306"/>
      <c r="S317" s="306"/>
      <c r="T317" s="306"/>
      <c r="U317" s="306"/>
      <c r="V317" s="306"/>
      <c r="W317" s="306"/>
      <c r="X317" s="306"/>
      <c r="Y317" s="306"/>
      <c r="Z317" s="306"/>
      <c r="AA317" s="306"/>
      <c r="AB317" s="305"/>
      <c r="AC317" s="288"/>
      <c r="AD317" s="303"/>
      <c r="AE317" s="303"/>
      <c r="AF317" s="303"/>
      <c r="AG317" s="303"/>
      <c r="AH317" s="303"/>
      <c r="AI317" s="303"/>
      <c r="AJ317" s="303"/>
    </row>
    <row r="318" spans="2:36" ht="12.75">
      <c r="B318" s="373"/>
      <c r="C318" s="284"/>
      <c r="D318" s="285"/>
      <c r="E318" s="288"/>
      <c r="F318" s="303"/>
      <c r="G318" s="303"/>
      <c r="H318" s="303"/>
      <c r="I318" s="303"/>
      <c r="J318" s="303"/>
      <c r="K318" s="288"/>
      <c r="L318" s="288"/>
      <c r="M318" s="288"/>
      <c r="Q318" s="306"/>
      <c r="R318" s="306"/>
      <c r="S318" s="306"/>
      <c r="T318" s="306"/>
      <c r="U318" s="306"/>
      <c r="V318" s="306"/>
      <c r="W318" s="306"/>
      <c r="X318" s="306"/>
      <c r="Y318" s="306"/>
      <c r="Z318" s="306"/>
      <c r="AA318" s="306"/>
      <c r="AB318" s="305"/>
      <c r="AC318" s="288"/>
      <c r="AD318" s="303"/>
      <c r="AE318" s="303"/>
      <c r="AF318" s="303"/>
      <c r="AG318" s="303"/>
      <c r="AH318" s="303"/>
      <c r="AI318" s="303"/>
      <c r="AJ318" s="303"/>
    </row>
    <row r="319" spans="2:36" ht="12.75">
      <c r="B319" s="373"/>
      <c r="C319" s="284"/>
      <c r="D319" s="285"/>
      <c r="E319" s="288"/>
      <c r="F319" s="303"/>
      <c r="G319" s="303"/>
      <c r="H319" s="303"/>
      <c r="I319" s="303"/>
      <c r="J319" s="303"/>
      <c r="K319" s="288"/>
      <c r="L319" s="288"/>
      <c r="M319" s="288"/>
      <c r="Q319" s="306"/>
      <c r="R319" s="306"/>
      <c r="S319" s="306"/>
      <c r="T319" s="306"/>
      <c r="U319" s="306"/>
      <c r="V319" s="306"/>
      <c r="W319" s="306"/>
      <c r="X319" s="306"/>
      <c r="Y319" s="306"/>
      <c r="Z319" s="306"/>
      <c r="AA319" s="306"/>
      <c r="AB319" s="305"/>
      <c r="AC319" s="288"/>
      <c r="AD319" s="303"/>
      <c r="AE319" s="303"/>
      <c r="AF319" s="303"/>
      <c r="AG319" s="303"/>
      <c r="AH319" s="303"/>
      <c r="AI319" s="303"/>
      <c r="AJ319" s="303"/>
    </row>
    <row r="320" spans="2:36" ht="12.75">
      <c r="B320" s="373"/>
      <c r="C320" s="284"/>
      <c r="E320" s="288"/>
      <c r="F320" s="303"/>
      <c r="G320" s="303"/>
      <c r="H320" s="303"/>
      <c r="I320" s="303"/>
      <c r="J320" s="303"/>
      <c r="K320" s="288"/>
      <c r="L320" s="288"/>
      <c r="M320" s="288"/>
      <c r="Z320" s="306"/>
      <c r="AA320" s="306"/>
      <c r="AB320" s="305"/>
      <c r="AC320" s="288"/>
      <c r="AD320" s="303"/>
      <c r="AE320" s="303"/>
      <c r="AF320" s="303"/>
      <c r="AG320" s="303"/>
      <c r="AH320" s="303"/>
      <c r="AI320" s="303"/>
      <c r="AJ320" s="303"/>
    </row>
    <row r="321" spans="2:36" ht="12.75">
      <c r="B321" s="373"/>
      <c r="E321" s="288"/>
      <c r="F321" s="303"/>
      <c r="G321" s="303"/>
      <c r="H321" s="303"/>
      <c r="I321" s="303"/>
      <c r="J321" s="303"/>
      <c r="K321" s="288"/>
      <c r="L321" s="288"/>
      <c r="M321" s="288"/>
      <c r="Q321" s="306"/>
      <c r="R321" s="306"/>
      <c r="S321" s="306"/>
      <c r="T321" s="306"/>
      <c r="U321" s="306"/>
      <c r="V321" s="306"/>
      <c r="W321" s="306"/>
      <c r="X321" s="306"/>
      <c r="Y321" s="306"/>
      <c r="Z321" s="306"/>
      <c r="AA321" s="306"/>
      <c r="AB321" s="305"/>
      <c r="AC321" s="288"/>
      <c r="AD321" s="303"/>
      <c r="AE321" s="303"/>
      <c r="AF321" s="303"/>
      <c r="AG321" s="303"/>
      <c r="AH321" s="303"/>
      <c r="AI321" s="303"/>
      <c r="AJ321" s="303"/>
    </row>
    <row r="322" spans="2:36" ht="12.75">
      <c r="B322" s="373"/>
      <c r="C322" s="284"/>
      <c r="D322" s="312"/>
      <c r="E322" s="288"/>
      <c r="F322" s="303"/>
      <c r="G322" s="303"/>
      <c r="H322" s="303"/>
      <c r="I322" s="303"/>
      <c r="J322" s="303"/>
      <c r="K322" s="288"/>
      <c r="L322" s="288"/>
      <c r="M322" s="288"/>
      <c r="Q322" s="306"/>
      <c r="R322" s="306"/>
      <c r="S322" s="306"/>
      <c r="T322" s="306"/>
      <c r="U322" s="306"/>
      <c r="V322" s="306"/>
      <c r="W322" s="306"/>
      <c r="X322" s="306"/>
      <c r="Y322" s="306"/>
      <c r="Z322" s="306"/>
      <c r="AA322" s="306"/>
      <c r="AB322" s="305"/>
      <c r="AC322" s="288"/>
      <c r="AD322" s="303"/>
      <c r="AE322" s="303"/>
      <c r="AF322" s="303"/>
      <c r="AG322" s="303"/>
      <c r="AH322" s="303"/>
      <c r="AI322" s="303"/>
      <c r="AJ322" s="303"/>
    </row>
    <row r="323" spans="2:36" ht="12.75">
      <c r="B323" s="373"/>
      <c r="C323" s="284"/>
      <c r="D323" s="312"/>
      <c r="E323" s="288"/>
      <c r="F323" s="303"/>
      <c r="G323" s="303"/>
      <c r="H323" s="303"/>
      <c r="I323" s="303"/>
      <c r="J323" s="303"/>
      <c r="K323" s="288"/>
      <c r="L323" s="288"/>
      <c r="M323" s="288"/>
      <c r="Q323" s="306"/>
      <c r="R323" s="306"/>
      <c r="S323" s="306"/>
      <c r="T323" s="306"/>
      <c r="U323" s="306"/>
      <c r="V323" s="306"/>
      <c r="W323" s="306"/>
      <c r="X323" s="306"/>
      <c r="Y323" s="306"/>
      <c r="Z323" s="306"/>
      <c r="AA323" s="306"/>
      <c r="AB323" s="305"/>
      <c r="AC323" s="288"/>
      <c r="AD323" s="303"/>
      <c r="AE323" s="303"/>
      <c r="AF323" s="303"/>
      <c r="AG323" s="303"/>
      <c r="AH323" s="303"/>
      <c r="AI323" s="303"/>
      <c r="AJ323" s="303"/>
    </row>
    <row r="324" spans="2:36" ht="12.75">
      <c r="B324" s="373"/>
      <c r="C324" s="284"/>
      <c r="E324" s="288"/>
      <c r="F324" s="303"/>
      <c r="G324" s="303"/>
      <c r="H324" s="303"/>
      <c r="I324" s="303"/>
      <c r="J324" s="303"/>
      <c r="K324" s="288"/>
      <c r="L324" s="288"/>
      <c r="M324" s="288"/>
      <c r="Q324" s="306"/>
      <c r="R324" s="306"/>
      <c r="S324" s="306"/>
      <c r="T324" s="306"/>
      <c r="U324" s="306"/>
      <c r="V324" s="306"/>
      <c r="W324" s="306"/>
      <c r="X324" s="306"/>
      <c r="Y324" s="306"/>
      <c r="Z324" s="306"/>
      <c r="AA324" s="306"/>
      <c r="AB324" s="305"/>
      <c r="AC324" s="288"/>
      <c r="AD324" s="303"/>
      <c r="AE324" s="303"/>
      <c r="AF324" s="303"/>
      <c r="AG324" s="303"/>
      <c r="AH324" s="303"/>
      <c r="AI324" s="303"/>
      <c r="AJ324" s="303"/>
    </row>
    <row r="325" spans="2:36" ht="12.75">
      <c r="B325" s="373"/>
      <c r="C325" s="284"/>
      <c r="E325" s="288"/>
      <c r="F325" s="303"/>
      <c r="G325" s="303"/>
      <c r="H325" s="303"/>
      <c r="I325" s="303"/>
      <c r="J325" s="303"/>
      <c r="K325" s="288"/>
      <c r="L325" s="288"/>
      <c r="M325" s="288"/>
      <c r="Q325" s="306"/>
      <c r="R325" s="306"/>
      <c r="S325" s="306"/>
      <c r="T325" s="306"/>
      <c r="U325" s="306"/>
      <c r="V325" s="306"/>
      <c r="W325" s="306"/>
      <c r="X325" s="306"/>
      <c r="Y325" s="306"/>
      <c r="Z325" s="306"/>
      <c r="AA325" s="306"/>
      <c r="AB325" s="305"/>
      <c r="AC325" s="288"/>
      <c r="AD325" s="303"/>
      <c r="AE325" s="303"/>
      <c r="AF325" s="303"/>
      <c r="AG325" s="303"/>
      <c r="AH325" s="303"/>
      <c r="AI325" s="303"/>
      <c r="AJ325" s="303"/>
    </row>
    <row r="326" spans="2:36" ht="12.75">
      <c r="B326" s="373"/>
      <c r="C326" s="284"/>
      <c r="D326" s="285"/>
      <c r="E326" s="288"/>
      <c r="F326" s="303"/>
      <c r="G326" s="303"/>
      <c r="H326" s="303"/>
      <c r="I326" s="303"/>
      <c r="J326" s="303"/>
      <c r="K326" s="288"/>
      <c r="L326" s="288"/>
      <c r="M326" s="288"/>
      <c r="Q326" s="306"/>
      <c r="R326" s="306"/>
      <c r="S326" s="306"/>
      <c r="T326" s="306"/>
      <c r="U326" s="306"/>
      <c r="V326" s="306"/>
      <c r="W326" s="306"/>
      <c r="X326" s="306"/>
      <c r="Y326" s="306"/>
      <c r="Z326" s="306"/>
      <c r="AA326" s="306"/>
      <c r="AB326" s="305"/>
      <c r="AC326" s="288"/>
      <c r="AD326" s="303"/>
      <c r="AE326" s="303"/>
      <c r="AF326" s="303"/>
      <c r="AG326" s="303"/>
      <c r="AH326" s="303"/>
      <c r="AI326" s="303"/>
      <c r="AJ326" s="303"/>
    </row>
    <row r="327" spans="2:36" ht="12.75">
      <c r="B327" s="373"/>
      <c r="C327" s="284"/>
      <c r="E327" s="288"/>
      <c r="F327" s="303"/>
      <c r="G327" s="303"/>
      <c r="H327" s="303"/>
      <c r="I327" s="303"/>
      <c r="J327" s="303"/>
      <c r="K327" s="288"/>
      <c r="L327" s="288"/>
      <c r="M327" s="288"/>
      <c r="P327" s="306"/>
      <c r="Z327" s="306"/>
      <c r="AA327" s="306"/>
      <c r="AB327" s="305"/>
      <c r="AC327" s="288"/>
      <c r="AD327" s="303"/>
      <c r="AE327" s="303"/>
      <c r="AF327" s="303"/>
      <c r="AG327" s="303"/>
      <c r="AH327" s="303"/>
      <c r="AI327" s="303"/>
      <c r="AJ327" s="303"/>
    </row>
    <row r="328" spans="2:36" ht="12.75">
      <c r="B328" s="373"/>
      <c r="C328" s="284"/>
      <c r="E328" s="288"/>
      <c r="F328" s="303"/>
      <c r="G328" s="303"/>
      <c r="H328" s="303"/>
      <c r="I328" s="303"/>
      <c r="J328" s="303"/>
      <c r="K328" s="288"/>
      <c r="L328" s="288"/>
      <c r="M328" s="288"/>
      <c r="P328" s="306"/>
      <c r="Q328" s="306"/>
      <c r="Z328" s="306"/>
      <c r="AA328" s="306"/>
      <c r="AB328" s="305"/>
      <c r="AC328" s="288"/>
      <c r="AD328" s="303"/>
      <c r="AE328" s="303"/>
      <c r="AF328" s="303"/>
      <c r="AG328" s="303"/>
      <c r="AH328" s="303"/>
      <c r="AI328" s="303"/>
      <c r="AJ328" s="303"/>
    </row>
    <row r="329" spans="2:36" ht="12.75">
      <c r="B329" s="373"/>
      <c r="C329" s="284"/>
      <c r="E329" s="288"/>
      <c r="F329" s="303"/>
      <c r="G329" s="303"/>
      <c r="H329" s="303"/>
      <c r="I329" s="303"/>
      <c r="J329" s="303"/>
      <c r="K329" s="288"/>
      <c r="L329" s="288"/>
      <c r="M329" s="288"/>
      <c r="Q329" s="306"/>
      <c r="R329" s="306"/>
      <c r="S329" s="306"/>
      <c r="T329" s="306"/>
      <c r="U329" s="306"/>
      <c r="V329" s="306"/>
      <c r="W329" s="306"/>
      <c r="X329" s="306"/>
      <c r="Y329" s="306"/>
      <c r="Z329" s="306"/>
      <c r="AA329" s="306"/>
      <c r="AB329" s="305"/>
      <c r="AC329" s="288"/>
      <c r="AD329" s="303"/>
      <c r="AE329" s="303"/>
      <c r="AF329" s="303"/>
      <c r="AG329" s="303"/>
      <c r="AH329" s="303"/>
      <c r="AI329" s="303"/>
      <c r="AJ329" s="303"/>
    </row>
    <row r="330" spans="2:36" ht="12.75">
      <c r="B330" s="373"/>
      <c r="E330" s="288"/>
      <c r="F330" s="303"/>
      <c r="G330" s="303"/>
      <c r="H330" s="303"/>
      <c r="I330" s="303"/>
      <c r="J330" s="303"/>
      <c r="K330" s="288"/>
      <c r="L330" s="288"/>
      <c r="M330" s="288"/>
      <c r="Q330" s="306"/>
      <c r="R330" s="306"/>
      <c r="S330" s="306"/>
      <c r="T330" s="306"/>
      <c r="U330" s="306"/>
      <c r="V330" s="306"/>
      <c r="W330" s="306"/>
      <c r="X330" s="306"/>
      <c r="Y330" s="306"/>
      <c r="Z330" s="306"/>
      <c r="AA330" s="306"/>
      <c r="AB330" s="305"/>
      <c r="AC330" s="288"/>
      <c r="AD330" s="303"/>
      <c r="AE330" s="303"/>
      <c r="AF330" s="303"/>
      <c r="AG330" s="303"/>
      <c r="AH330" s="303"/>
      <c r="AI330" s="303"/>
      <c r="AJ330" s="303"/>
    </row>
    <row r="331" spans="2:36" ht="12.75">
      <c r="B331" s="373"/>
      <c r="E331" s="288"/>
      <c r="F331" s="303"/>
      <c r="G331" s="303"/>
      <c r="H331" s="303"/>
      <c r="I331" s="303"/>
      <c r="J331" s="303"/>
      <c r="K331" s="288"/>
      <c r="L331" s="288"/>
      <c r="M331" s="288"/>
      <c r="Q331" s="306"/>
      <c r="R331" s="306"/>
      <c r="S331" s="306"/>
      <c r="T331" s="306"/>
      <c r="U331" s="306"/>
      <c r="V331" s="306"/>
      <c r="W331" s="306"/>
      <c r="X331" s="306"/>
      <c r="Y331" s="306"/>
      <c r="Z331" s="306"/>
      <c r="AA331" s="306"/>
      <c r="AB331" s="305"/>
      <c r="AC331" s="288"/>
      <c r="AD331" s="303"/>
      <c r="AE331" s="303"/>
      <c r="AF331" s="303"/>
      <c r="AG331" s="303"/>
      <c r="AH331" s="303"/>
      <c r="AI331" s="303"/>
      <c r="AJ331" s="303"/>
    </row>
    <row r="332" spans="2:36" ht="12.75">
      <c r="B332" s="373"/>
      <c r="E332" s="288"/>
      <c r="F332" s="303"/>
      <c r="G332" s="303"/>
      <c r="H332" s="303"/>
      <c r="I332" s="303"/>
      <c r="J332" s="303"/>
      <c r="K332" s="288"/>
      <c r="L332" s="288"/>
      <c r="M332" s="288"/>
      <c r="Q332" s="306"/>
      <c r="R332" s="306"/>
      <c r="S332" s="306"/>
      <c r="T332" s="306"/>
      <c r="U332" s="306"/>
      <c r="V332" s="306"/>
      <c r="W332" s="306"/>
      <c r="X332" s="306"/>
      <c r="Y332" s="306"/>
      <c r="Z332" s="306"/>
      <c r="AA332" s="306"/>
      <c r="AB332" s="305"/>
      <c r="AC332" s="288"/>
      <c r="AD332" s="303"/>
      <c r="AE332" s="303"/>
      <c r="AF332" s="303"/>
      <c r="AG332" s="303"/>
      <c r="AH332" s="303"/>
      <c r="AI332" s="303"/>
      <c r="AJ332" s="303"/>
    </row>
    <row r="333" spans="2:36" ht="12.75">
      <c r="B333" s="373"/>
      <c r="C333" s="284"/>
      <c r="D333" s="285"/>
      <c r="E333" s="288"/>
      <c r="F333" s="303"/>
      <c r="G333" s="303"/>
      <c r="H333" s="303"/>
      <c r="I333" s="303"/>
      <c r="J333" s="303"/>
      <c r="K333" s="288"/>
      <c r="L333" s="288"/>
      <c r="M333" s="288"/>
      <c r="Q333" s="306"/>
      <c r="S333" s="306"/>
      <c r="T333" s="306"/>
      <c r="U333" s="306"/>
      <c r="V333" s="306"/>
      <c r="W333" s="306"/>
      <c r="X333" s="306"/>
      <c r="Y333" s="306"/>
      <c r="Z333" s="306"/>
      <c r="AA333" s="306"/>
      <c r="AB333" s="305"/>
      <c r="AC333" s="288"/>
      <c r="AD333" s="303"/>
      <c r="AE333" s="303"/>
      <c r="AF333" s="303"/>
      <c r="AG333" s="303"/>
      <c r="AH333" s="303"/>
      <c r="AI333" s="303"/>
      <c r="AJ333" s="303"/>
    </row>
    <row r="334" spans="2:36" ht="12.75">
      <c r="B334" s="373"/>
      <c r="C334" s="284"/>
      <c r="D334" s="285"/>
      <c r="E334" s="288"/>
      <c r="F334" s="303"/>
      <c r="G334" s="303"/>
      <c r="H334" s="303"/>
      <c r="I334" s="303"/>
      <c r="J334" s="303"/>
      <c r="K334" s="288"/>
      <c r="L334" s="288"/>
      <c r="M334" s="288"/>
      <c r="Q334" s="306"/>
      <c r="S334" s="306"/>
      <c r="T334" s="306"/>
      <c r="U334" s="306"/>
      <c r="V334" s="306"/>
      <c r="W334" s="306"/>
      <c r="X334" s="306"/>
      <c r="Y334" s="306"/>
      <c r="Z334" s="306"/>
      <c r="AA334" s="306"/>
      <c r="AB334" s="305"/>
      <c r="AC334" s="288"/>
      <c r="AD334" s="303"/>
      <c r="AE334" s="303"/>
      <c r="AF334" s="303"/>
      <c r="AG334" s="303"/>
      <c r="AH334" s="303"/>
      <c r="AI334" s="303"/>
      <c r="AJ334" s="303"/>
    </row>
    <row r="335" spans="2:36" ht="12.75">
      <c r="B335" s="373"/>
      <c r="C335" s="284"/>
      <c r="E335" s="288"/>
      <c r="F335" s="303"/>
      <c r="G335" s="303"/>
      <c r="H335" s="303"/>
      <c r="I335" s="303"/>
      <c r="J335" s="303"/>
      <c r="K335" s="288"/>
      <c r="L335" s="288"/>
      <c r="M335" s="288"/>
      <c r="Q335" s="306"/>
      <c r="R335" s="306"/>
      <c r="S335" s="306"/>
      <c r="T335" s="306"/>
      <c r="U335" s="306"/>
      <c r="V335" s="306"/>
      <c r="W335" s="306"/>
      <c r="X335" s="306"/>
      <c r="Y335" s="306"/>
      <c r="Z335" s="306"/>
      <c r="AA335" s="306"/>
      <c r="AB335" s="305"/>
      <c r="AC335" s="288"/>
      <c r="AD335" s="303"/>
      <c r="AE335" s="303"/>
      <c r="AF335" s="303"/>
      <c r="AG335" s="303"/>
      <c r="AH335" s="303"/>
      <c r="AI335" s="303"/>
      <c r="AJ335" s="303"/>
    </row>
    <row r="336" spans="2:36" ht="12.75">
      <c r="B336" s="373"/>
      <c r="C336" s="284"/>
      <c r="E336" s="288"/>
      <c r="F336" s="303"/>
      <c r="G336" s="303"/>
      <c r="H336" s="303"/>
      <c r="I336" s="303"/>
      <c r="J336" s="303"/>
      <c r="K336" s="288"/>
      <c r="L336" s="288"/>
      <c r="M336" s="288"/>
      <c r="Q336" s="306"/>
      <c r="R336" s="306"/>
      <c r="S336" s="306"/>
      <c r="T336" s="306"/>
      <c r="U336" s="306"/>
      <c r="V336" s="306"/>
      <c r="W336" s="306"/>
      <c r="X336" s="306"/>
      <c r="Y336" s="306"/>
      <c r="Z336" s="306"/>
      <c r="AA336" s="306"/>
      <c r="AB336" s="305"/>
      <c r="AC336" s="288"/>
      <c r="AD336" s="303"/>
      <c r="AE336" s="303"/>
      <c r="AF336" s="303"/>
      <c r="AG336" s="303"/>
      <c r="AH336" s="303"/>
      <c r="AI336" s="303"/>
      <c r="AJ336" s="303"/>
    </row>
    <row r="337" spans="2:36" ht="12.75">
      <c r="B337" s="373"/>
      <c r="C337" s="284"/>
      <c r="D337" s="312"/>
      <c r="E337" s="288"/>
      <c r="F337" s="303"/>
      <c r="G337" s="303"/>
      <c r="H337" s="303"/>
      <c r="I337" s="303"/>
      <c r="J337" s="303"/>
      <c r="K337" s="288"/>
      <c r="L337" s="288"/>
      <c r="M337" s="288"/>
      <c r="Q337" s="306"/>
      <c r="R337" s="306"/>
      <c r="S337" s="306"/>
      <c r="T337" s="306"/>
      <c r="U337" s="306"/>
      <c r="V337" s="306"/>
      <c r="W337" s="306"/>
      <c r="X337" s="306"/>
      <c r="Y337" s="306"/>
      <c r="Z337" s="306"/>
      <c r="AA337" s="306"/>
      <c r="AB337" s="305"/>
      <c r="AC337" s="288"/>
      <c r="AD337" s="303"/>
      <c r="AE337" s="303"/>
      <c r="AF337" s="303"/>
      <c r="AG337" s="303"/>
      <c r="AH337" s="303"/>
      <c r="AI337" s="303"/>
      <c r="AJ337" s="303"/>
    </row>
    <row r="338" spans="2:36" ht="12.75">
      <c r="B338" s="373"/>
      <c r="C338" s="284"/>
      <c r="E338" s="288"/>
      <c r="F338" s="303"/>
      <c r="G338" s="303"/>
      <c r="H338" s="303"/>
      <c r="I338" s="303"/>
      <c r="J338" s="303"/>
      <c r="K338" s="288"/>
      <c r="L338" s="288"/>
      <c r="M338" s="288"/>
      <c r="Q338" s="306"/>
      <c r="R338" s="306"/>
      <c r="S338" s="306"/>
      <c r="T338" s="306"/>
      <c r="U338" s="306"/>
      <c r="V338" s="306"/>
      <c r="W338" s="306"/>
      <c r="X338" s="306"/>
      <c r="Y338" s="306"/>
      <c r="Z338" s="306"/>
      <c r="AA338" s="306"/>
      <c r="AB338" s="305"/>
      <c r="AC338" s="288"/>
      <c r="AD338" s="303"/>
      <c r="AE338" s="303"/>
      <c r="AF338" s="303"/>
      <c r="AG338" s="303"/>
      <c r="AH338" s="303"/>
      <c r="AI338" s="303"/>
      <c r="AJ338" s="303"/>
    </row>
    <row r="339" spans="2:36" ht="12.75">
      <c r="B339" s="373"/>
      <c r="E339" s="288"/>
      <c r="F339" s="303"/>
      <c r="G339" s="303"/>
      <c r="H339" s="303"/>
      <c r="I339" s="303"/>
      <c r="J339" s="303"/>
      <c r="K339" s="288"/>
      <c r="L339" s="288"/>
      <c r="M339" s="288"/>
      <c r="Q339" s="306"/>
      <c r="R339" s="306"/>
      <c r="S339" s="306"/>
      <c r="T339" s="306"/>
      <c r="U339" s="306"/>
      <c r="V339" s="306"/>
      <c r="W339" s="306"/>
      <c r="X339" s="306"/>
      <c r="Y339" s="306"/>
      <c r="Z339" s="306"/>
      <c r="AA339" s="306"/>
      <c r="AB339" s="305"/>
      <c r="AC339" s="288"/>
      <c r="AD339" s="303"/>
      <c r="AE339" s="303"/>
      <c r="AF339" s="303"/>
      <c r="AG339" s="303"/>
      <c r="AH339" s="303"/>
      <c r="AI339" s="303"/>
      <c r="AJ339" s="303"/>
    </row>
    <row r="340" spans="2:36" ht="12.75">
      <c r="B340" s="373"/>
      <c r="C340" s="284"/>
      <c r="E340" s="288"/>
      <c r="F340" s="303"/>
      <c r="G340" s="303"/>
      <c r="H340" s="303"/>
      <c r="I340" s="303"/>
      <c r="J340" s="303"/>
      <c r="K340" s="288"/>
      <c r="L340" s="288"/>
      <c r="M340" s="288"/>
      <c r="Q340" s="306"/>
      <c r="R340" s="306"/>
      <c r="S340" s="306"/>
      <c r="T340" s="306"/>
      <c r="U340" s="306"/>
      <c r="V340" s="306"/>
      <c r="W340" s="306"/>
      <c r="X340" s="306"/>
      <c r="Y340" s="306"/>
      <c r="Z340" s="306"/>
      <c r="AA340" s="306"/>
      <c r="AB340" s="305"/>
      <c r="AC340" s="288"/>
      <c r="AD340" s="303"/>
      <c r="AE340" s="303"/>
      <c r="AF340" s="303"/>
      <c r="AG340" s="303"/>
      <c r="AH340" s="303"/>
      <c r="AI340" s="303"/>
      <c r="AJ340" s="303"/>
    </row>
    <row r="341" spans="2:36" ht="12.75">
      <c r="B341" s="373"/>
      <c r="C341" s="284"/>
      <c r="E341" s="288"/>
      <c r="F341" s="303"/>
      <c r="G341" s="303"/>
      <c r="H341" s="303"/>
      <c r="I341" s="303"/>
      <c r="J341" s="303"/>
      <c r="K341" s="288"/>
      <c r="L341" s="288"/>
      <c r="M341" s="288"/>
      <c r="Q341" s="306"/>
      <c r="S341" s="306"/>
      <c r="T341" s="306"/>
      <c r="U341" s="306"/>
      <c r="V341" s="306"/>
      <c r="W341" s="306"/>
      <c r="X341" s="306"/>
      <c r="Y341" s="306"/>
      <c r="Z341" s="306"/>
      <c r="AA341" s="306"/>
      <c r="AB341" s="305"/>
      <c r="AC341" s="288"/>
      <c r="AD341" s="303"/>
      <c r="AE341" s="303"/>
      <c r="AF341" s="303"/>
      <c r="AG341" s="303"/>
      <c r="AH341" s="303"/>
      <c r="AI341" s="303"/>
      <c r="AJ341" s="303"/>
    </row>
    <row r="342" spans="2:36" ht="12.75">
      <c r="B342" s="373"/>
      <c r="C342" s="284"/>
      <c r="E342" s="288"/>
      <c r="F342" s="303"/>
      <c r="G342" s="303"/>
      <c r="H342" s="303"/>
      <c r="I342" s="303"/>
      <c r="J342" s="303"/>
      <c r="K342" s="288"/>
      <c r="L342" s="288"/>
      <c r="M342" s="288"/>
      <c r="Q342" s="306"/>
      <c r="S342" s="306"/>
      <c r="T342" s="306"/>
      <c r="U342" s="306"/>
      <c r="V342" s="306"/>
      <c r="W342" s="306"/>
      <c r="X342" s="306"/>
      <c r="Y342" s="306"/>
      <c r="Z342" s="306"/>
      <c r="AA342" s="306"/>
      <c r="AB342" s="305"/>
      <c r="AC342" s="288"/>
      <c r="AD342" s="303"/>
      <c r="AE342" s="303"/>
      <c r="AF342" s="303"/>
      <c r="AG342" s="303"/>
      <c r="AH342" s="303"/>
      <c r="AI342" s="303"/>
      <c r="AJ342" s="303"/>
    </row>
    <row r="343" spans="2:36" ht="12.75">
      <c r="B343" s="373"/>
      <c r="C343" s="284"/>
      <c r="D343" s="312"/>
      <c r="E343" s="288"/>
      <c r="F343" s="372"/>
      <c r="G343" s="303"/>
      <c r="H343" s="303"/>
      <c r="I343" s="303"/>
      <c r="J343" s="303"/>
      <c r="K343" s="288"/>
      <c r="L343" s="288"/>
      <c r="M343" s="288"/>
      <c r="Q343" s="306"/>
      <c r="R343" s="306"/>
      <c r="S343" s="306"/>
      <c r="T343" s="306"/>
      <c r="U343" s="306"/>
      <c r="V343" s="306"/>
      <c r="W343" s="306"/>
      <c r="X343" s="306"/>
      <c r="Y343" s="306"/>
      <c r="Z343" s="306"/>
      <c r="AA343" s="306"/>
      <c r="AB343" s="305"/>
      <c r="AC343" s="288"/>
      <c r="AD343" s="303"/>
      <c r="AE343" s="303"/>
      <c r="AF343" s="303"/>
      <c r="AG343" s="303"/>
      <c r="AH343" s="303"/>
      <c r="AI343" s="303"/>
      <c r="AJ343" s="303"/>
    </row>
    <row r="344" spans="2:36" ht="12.75">
      <c r="B344" s="373"/>
      <c r="E344" s="288"/>
      <c r="F344" s="303"/>
      <c r="G344" s="303"/>
      <c r="H344" s="303"/>
      <c r="I344" s="303"/>
      <c r="J344" s="303"/>
      <c r="K344" s="288"/>
      <c r="L344" s="288"/>
      <c r="M344" s="288"/>
      <c r="Q344" s="306"/>
      <c r="R344" s="306"/>
      <c r="S344" s="306"/>
      <c r="T344" s="306"/>
      <c r="U344" s="306"/>
      <c r="V344" s="306"/>
      <c r="W344" s="306"/>
      <c r="X344" s="306"/>
      <c r="Y344" s="306"/>
      <c r="Z344" s="306"/>
      <c r="AA344" s="306"/>
      <c r="AB344" s="305"/>
      <c r="AC344" s="288"/>
      <c r="AD344" s="303"/>
      <c r="AE344" s="303"/>
      <c r="AF344" s="303"/>
      <c r="AG344" s="303"/>
      <c r="AH344" s="303"/>
      <c r="AI344" s="303"/>
      <c r="AJ344" s="303"/>
    </row>
    <row r="345" spans="2:36" ht="12.75">
      <c r="B345" s="373"/>
      <c r="E345" s="288"/>
      <c r="F345" s="303"/>
      <c r="G345" s="303"/>
      <c r="H345" s="303"/>
      <c r="I345" s="303"/>
      <c r="J345" s="303"/>
      <c r="K345" s="288"/>
      <c r="L345" s="288"/>
      <c r="M345" s="288"/>
      <c r="Q345" s="306"/>
      <c r="R345" s="306"/>
      <c r="S345" s="306"/>
      <c r="T345" s="306"/>
      <c r="U345" s="306"/>
      <c r="V345" s="306"/>
      <c r="W345" s="306"/>
      <c r="X345" s="306"/>
      <c r="Y345" s="306"/>
      <c r="Z345" s="306"/>
      <c r="AA345" s="306"/>
      <c r="AB345" s="305"/>
      <c r="AC345" s="288"/>
      <c r="AD345" s="303"/>
      <c r="AE345" s="303"/>
      <c r="AF345" s="303"/>
      <c r="AG345" s="303"/>
      <c r="AH345" s="303"/>
      <c r="AI345" s="303"/>
      <c r="AJ345" s="303"/>
    </row>
    <row r="346" spans="2:36" ht="12.75">
      <c r="B346" s="373"/>
      <c r="E346" s="288"/>
      <c r="F346" s="303"/>
      <c r="G346" s="303"/>
      <c r="H346" s="303"/>
      <c r="I346" s="303"/>
      <c r="J346" s="303"/>
      <c r="K346" s="288"/>
      <c r="L346" s="288"/>
      <c r="M346" s="288"/>
      <c r="Q346" s="306"/>
      <c r="R346" s="306"/>
      <c r="S346" s="306"/>
      <c r="T346" s="306"/>
      <c r="U346" s="306"/>
      <c r="V346" s="306"/>
      <c r="W346" s="306"/>
      <c r="X346" s="306"/>
      <c r="Y346" s="306"/>
      <c r="Z346" s="306"/>
      <c r="AA346" s="306"/>
      <c r="AB346" s="305"/>
      <c r="AC346" s="288"/>
      <c r="AD346" s="303"/>
      <c r="AE346" s="303"/>
      <c r="AF346" s="303"/>
      <c r="AG346" s="303"/>
      <c r="AH346" s="303"/>
      <c r="AI346" s="303"/>
      <c r="AJ346" s="303"/>
    </row>
    <row r="347" spans="2:36" ht="12.75">
      <c r="B347" s="373"/>
      <c r="C347" s="284"/>
      <c r="D347" s="285"/>
      <c r="E347" s="288"/>
      <c r="F347" s="303"/>
      <c r="G347" s="303"/>
      <c r="H347" s="303"/>
      <c r="I347" s="303"/>
      <c r="J347" s="303"/>
      <c r="K347" s="288"/>
      <c r="L347" s="288"/>
      <c r="M347" s="288"/>
      <c r="Q347" s="306"/>
      <c r="R347" s="306"/>
      <c r="S347" s="306"/>
      <c r="T347" s="306"/>
      <c r="U347" s="306"/>
      <c r="V347" s="306"/>
      <c r="W347" s="306"/>
      <c r="X347" s="306"/>
      <c r="Y347" s="306"/>
      <c r="Z347" s="306"/>
      <c r="AA347" s="306"/>
      <c r="AB347" s="305"/>
      <c r="AC347" s="288"/>
      <c r="AD347" s="303"/>
      <c r="AE347" s="303"/>
      <c r="AF347" s="303"/>
      <c r="AG347" s="303"/>
      <c r="AH347" s="303"/>
      <c r="AI347" s="303"/>
      <c r="AJ347" s="303"/>
    </row>
    <row r="348" spans="2:36" ht="12.75">
      <c r="B348" s="373"/>
      <c r="C348" s="284"/>
      <c r="D348" s="285"/>
      <c r="E348" s="288"/>
      <c r="F348" s="303"/>
      <c r="G348" s="303"/>
      <c r="H348" s="303"/>
      <c r="I348" s="303"/>
      <c r="J348" s="303"/>
      <c r="K348" s="288"/>
      <c r="L348" s="288"/>
      <c r="M348" s="288"/>
      <c r="Q348" s="306"/>
      <c r="R348" s="306"/>
      <c r="S348" s="306"/>
      <c r="T348" s="306"/>
      <c r="U348" s="306"/>
      <c r="V348" s="306"/>
      <c r="W348" s="306"/>
      <c r="X348" s="306"/>
      <c r="Y348" s="306"/>
      <c r="Z348" s="306"/>
      <c r="AA348" s="306"/>
      <c r="AB348" s="305"/>
      <c r="AC348" s="288"/>
      <c r="AD348" s="303"/>
      <c r="AE348" s="303"/>
      <c r="AF348" s="303"/>
      <c r="AG348" s="303"/>
      <c r="AH348" s="303"/>
      <c r="AI348" s="303"/>
      <c r="AJ348" s="303"/>
    </row>
    <row r="349" spans="2:36" ht="12.75">
      <c r="B349" s="373"/>
      <c r="C349" s="284"/>
      <c r="D349" s="285"/>
      <c r="E349" s="288"/>
      <c r="F349" s="303"/>
      <c r="G349" s="303"/>
      <c r="H349" s="303"/>
      <c r="I349" s="303"/>
      <c r="J349" s="303"/>
      <c r="K349" s="288"/>
      <c r="L349" s="288"/>
      <c r="M349" s="288"/>
      <c r="Q349" s="306"/>
      <c r="R349" s="306"/>
      <c r="S349" s="306"/>
      <c r="T349" s="306"/>
      <c r="U349" s="306"/>
      <c r="V349" s="306"/>
      <c r="W349" s="306"/>
      <c r="X349" s="306"/>
      <c r="Y349" s="306"/>
      <c r="Z349" s="306"/>
      <c r="AA349" s="306"/>
      <c r="AB349" s="305"/>
      <c r="AC349" s="288"/>
      <c r="AD349" s="303"/>
      <c r="AE349" s="303"/>
      <c r="AF349" s="303"/>
      <c r="AG349" s="303"/>
      <c r="AH349" s="303"/>
      <c r="AI349" s="303"/>
      <c r="AJ349" s="303"/>
    </row>
    <row r="350" spans="2:36" ht="12.75">
      <c r="B350" s="373"/>
      <c r="C350" s="284"/>
      <c r="E350" s="288"/>
      <c r="F350" s="303"/>
      <c r="G350" s="303"/>
      <c r="H350" s="303"/>
      <c r="I350" s="303"/>
      <c r="J350" s="303"/>
      <c r="K350" s="288"/>
      <c r="L350" s="288"/>
      <c r="M350" s="288"/>
      <c r="Q350" s="306"/>
      <c r="R350" s="306"/>
      <c r="S350" s="306"/>
      <c r="T350" s="306"/>
      <c r="U350" s="306"/>
      <c r="V350" s="306"/>
      <c r="W350" s="306"/>
      <c r="X350" s="306"/>
      <c r="Y350" s="306"/>
      <c r="Z350" s="306"/>
      <c r="AA350" s="306"/>
      <c r="AB350" s="305"/>
      <c r="AC350" s="288"/>
      <c r="AD350" s="303"/>
      <c r="AE350" s="303"/>
      <c r="AF350" s="303"/>
      <c r="AG350" s="303"/>
      <c r="AH350" s="303"/>
      <c r="AI350" s="303"/>
      <c r="AJ350" s="303"/>
    </row>
    <row r="351" spans="2:36" ht="12.75">
      <c r="B351" s="373"/>
      <c r="C351" s="284"/>
      <c r="E351" s="288"/>
      <c r="F351" s="303"/>
      <c r="G351" s="303"/>
      <c r="H351" s="303"/>
      <c r="I351" s="303"/>
      <c r="J351" s="303"/>
      <c r="K351" s="288"/>
      <c r="L351" s="288"/>
      <c r="M351" s="288"/>
      <c r="Q351" s="306"/>
      <c r="R351" s="306"/>
      <c r="S351" s="306"/>
      <c r="T351" s="306"/>
      <c r="U351" s="306"/>
      <c r="V351" s="306"/>
      <c r="W351" s="306"/>
      <c r="X351" s="306"/>
      <c r="Y351" s="306"/>
      <c r="Z351" s="306"/>
      <c r="AA351" s="306"/>
      <c r="AB351" s="305"/>
      <c r="AC351" s="288"/>
      <c r="AD351" s="303"/>
      <c r="AE351" s="303"/>
      <c r="AF351" s="303"/>
      <c r="AG351" s="303"/>
      <c r="AH351" s="303"/>
      <c r="AI351" s="303"/>
      <c r="AJ351" s="303"/>
    </row>
    <row r="352" spans="2:36" ht="12.75">
      <c r="B352" s="373"/>
      <c r="C352" s="284"/>
      <c r="D352" s="285"/>
      <c r="E352" s="288"/>
      <c r="F352" s="303"/>
      <c r="G352" s="303"/>
      <c r="H352" s="303"/>
      <c r="I352" s="303"/>
      <c r="J352" s="303"/>
      <c r="K352" s="288"/>
      <c r="L352" s="288"/>
      <c r="M352" s="288"/>
      <c r="Q352" s="306"/>
      <c r="R352" s="306"/>
      <c r="S352" s="306"/>
      <c r="T352" s="306"/>
      <c r="U352" s="306"/>
      <c r="V352" s="306"/>
      <c r="W352" s="306"/>
      <c r="X352" s="306"/>
      <c r="Y352" s="306"/>
      <c r="Z352" s="306"/>
      <c r="AA352" s="306"/>
      <c r="AB352" s="305"/>
      <c r="AC352" s="288"/>
      <c r="AD352" s="303"/>
      <c r="AE352" s="303"/>
      <c r="AF352" s="303"/>
      <c r="AG352" s="303"/>
      <c r="AH352" s="303"/>
      <c r="AI352" s="303"/>
      <c r="AJ352" s="303"/>
    </row>
    <row r="353" spans="2:36" ht="12.75">
      <c r="B353" s="373"/>
      <c r="C353" s="284"/>
      <c r="E353" s="288"/>
      <c r="F353" s="303"/>
      <c r="G353" s="303"/>
      <c r="H353" s="303"/>
      <c r="I353" s="303"/>
      <c r="J353" s="303"/>
      <c r="K353" s="288"/>
      <c r="L353" s="288"/>
      <c r="M353" s="288"/>
      <c r="Q353" s="306"/>
      <c r="R353" s="306"/>
      <c r="S353" s="306"/>
      <c r="T353" s="306"/>
      <c r="U353" s="306"/>
      <c r="V353" s="306"/>
      <c r="W353" s="306"/>
      <c r="X353" s="306"/>
      <c r="Y353" s="306"/>
      <c r="Z353" s="306"/>
      <c r="AA353" s="306"/>
      <c r="AB353" s="305"/>
      <c r="AC353" s="288"/>
      <c r="AD353" s="303"/>
      <c r="AE353" s="303"/>
      <c r="AF353" s="303"/>
      <c r="AG353" s="303"/>
      <c r="AH353" s="303"/>
      <c r="AI353" s="303"/>
      <c r="AJ353" s="303"/>
    </row>
    <row r="354" spans="2:36" ht="12.75">
      <c r="B354" s="373"/>
      <c r="C354" s="284"/>
      <c r="D354" s="285"/>
      <c r="E354" s="288"/>
      <c r="F354" s="303"/>
      <c r="G354" s="303"/>
      <c r="H354" s="303"/>
      <c r="I354" s="303"/>
      <c r="J354" s="303"/>
      <c r="K354" s="288"/>
      <c r="L354" s="288"/>
      <c r="M354" s="288"/>
      <c r="Q354" s="306"/>
      <c r="R354" s="306"/>
      <c r="S354" s="306"/>
      <c r="T354" s="306"/>
      <c r="U354" s="306"/>
      <c r="V354" s="306"/>
      <c r="W354" s="306"/>
      <c r="X354" s="306"/>
      <c r="Y354" s="306"/>
      <c r="Z354" s="306"/>
      <c r="AA354" s="306"/>
      <c r="AB354" s="305"/>
      <c r="AC354" s="288"/>
      <c r="AD354" s="303"/>
      <c r="AE354" s="303"/>
      <c r="AF354" s="303"/>
      <c r="AG354" s="303"/>
      <c r="AH354" s="303"/>
      <c r="AI354" s="303"/>
      <c r="AJ354" s="303"/>
    </row>
    <row r="355" spans="2:36" ht="12.75">
      <c r="B355" s="373"/>
      <c r="C355" s="284"/>
      <c r="D355" s="285"/>
      <c r="E355" s="288"/>
      <c r="F355" s="303"/>
      <c r="G355" s="303"/>
      <c r="H355" s="303"/>
      <c r="I355" s="303"/>
      <c r="J355" s="303"/>
      <c r="K355" s="288"/>
      <c r="L355" s="288"/>
      <c r="M355" s="288"/>
      <c r="Q355" s="306"/>
      <c r="R355" s="306"/>
      <c r="S355" s="306"/>
      <c r="T355" s="306"/>
      <c r="U355" s="306"/>
      <c r="V355" s="306"/>
      <c r="W355" s="306"/>
      <c r="X355" s="306"/>
      <c r="Y355" s="306"/>
      <c r="Z355" s="306"/>
      <c r="AA355" s="306"/>
      <c r="AB355" s="305"/>
      <c r="AC355" s="288"/>
      <c r="AD355" s="303"/>
      <c r="AE355" s="303"/>
      <c r="AF355" s="303"/>
      <c r="AG355" s="303"/>
      <c r="AH355" s="303"/>
      <c r="AI355" s="303"/>
      <c r="AJ355" s="303"/>
    </row>
    <row r="356" spans="2:36" ht="12.75">
      <c r="B356" s="373"/>
      <c r="C356" s="284"/>
      <c r="D356" s="285"/>
      <c r="E356" s="288"/>
      <c r="F356" s="303"/>
      <c r="G356" s="303"/>
      <c r="H356" s="303"/>
      <c r="I356" s="303"/>
      <c r="J356" s="303"/>
      <c r="K356" s="288"/>
      <c r="L356" s="288"/>
      <c r="M356" s="288"/>
      <c r="Q356" s="306"/>
      <c r="R356" s="306"/>
      <c r="S356" s="306"/>
      <c r="T356" s="306"/>
      <c r="U356" s="306"/>
      <c r="V356" s="306"/>
      <c r="W356" s="306"/>
      <c r="X356" s="306"/>
      <c r="Y356" s="306"/>
      <c r="Z356" s="306"/>
      <c r="AA356" s="306"/>
      <c r="AB356" s="305"/>
      <c r="AC356" s="288"/>
      <c r="AD356" s="303"/>
      <c r="AE356" s="303"/>
      <c r="AF356" s="303"/>
      <c r="AG356" s="303"/>
      <c r="AH356" s="303"/>
      <c r="AI356" s="303"/>
      <c r="AJ356" s="303"/>
    </row>
    <row r="357" spans="2:36" ht="12.75">
      <c r="B357" s="373"/>
      <c r="C357" s="284"/>
      <c r="D357" s="285"/>
      <c r="E357" s="288"/>
      <c r="F357" s="303"/>
      <c r="G357" s="303"/>
      <c r="H357" s="303"/>
      <c r="I357" s="303"/>
      <c r="J357" s="303"/>
      <c r="K357" s="288"/>
      <c r="L357" s="288"/>
      <c r="M357" s="288"/>
      <c r="Q357" s="306"/>
      <c r="R357" s="306"/>
      <c r="S357" s="306"/>
      <c r="T357" s="306"/>
      <c r="U357" s="306"/>
      <c r="V357" s="306"/>
      <c r="W357" s="306"/>
      <c r="X357" s="306"/>
      <c r="Y357" s="306"/>
      <c r="Z357" s="306"/>
      <c r="AA357" s="306"/>
      <c r="AB357" s="305"/>
      <c r="AC357" s="288"/>
      <c r="AD357" s="303"/>
      <c r="AE357" s="303"/>
      <c r="AF357" s="303"/>
      <c r="AG357" s="303"/>
      <c r="AH357" s="303"/>
      <c r="AI357" s="303"/>
      <c r="AJ357" s="303"/>
    </row>
    <row r="358" spans="2:36" ht="12.75">
      <c r="B358" s="373"/>
      <c r="C358" s="284"/>
      <c r="E358" s="288"/>
      <c r="F358" s="303"/>
      <c r="G358" s="303"/>
      <c r="H358" s="303"/>
      <c r="I358" s="303"/>
      <c r="J358" s="303"/>
      <c r="K358" s="288"/>
      <c r="L358" s="288"/>
      <c r="M358" s="288"/>
      <c r="Z358" s="306"/>
      <c r="AA358" s="306"/>
      <c r="AB358" s="305"/>
      <c r="AC358" s="288"/>
      <c r="AD358" s="303"/>
      <c r="AE358" s="303"/>
      <c r="AF358" s="303"/>
      <c r="AG358" s="303"/>
      <c r="AH358" s="303"/>
      <c r="AI358" s="303"/>
      <c r="AJ358" s="303"/>
    </row>
    <row r="359" spans="2:36" ht="12.75">
      <c r="B359" s="373"/>
      <c r="C359" s="284"/>
      <c r="D359" s="285"/>
      <c r="E359" s="288"/>
      <c r="F359" s="303"/>
      <c r="G359" s="303"/>
      <c r="H359" s="303"/>
      <c r="I359" s="303"/>
      <c r="J359" s="303"/>
      <c r="K359" s="288"/>
      <c r="L359" s="288"/>
      <c r="M359" s="288"/>
      <c r="Q359" s="306"/>
      <c r="R359" s="306"/>
      <c r="S359" s="306"/>
      <c r="T359" s="306"/>
      <c r="U359" s="306"/>
      <c r="V359" s="306"/>
      <c r="W359" s="306"/>
      <c r="X359" s="306"/>
      <c r="Y359" s="306"/>
      <c r="Z359" s="306"/>
      <c r="AA359" s="306"/>
      <c r="AB359" s="305"/>
      <c r="AC359" s="288"/>
      <c r="AD359" s="303"/>
      <c r="AE359" s="303"/>
      <c r="AF359" s="303"/>
      <c r="AG359" s="303"/>
      <c r="AH359" s="303"/>
      <c r="AI359" s="303"/>
      <c r="AJ359" s="303"/>
    </row>
    <row r="360" spans="2:36" ht="12.75">
      <c r="B360" s="373"/>
      <c r="C360" s="284"/>
      <c r="D360" s="285"/>
      <c r="E360" s="288"/>
      <c r="F360" s="303"/>
      <c r="G360" s="303"/>
      <c r="H360" s="303"/>
      <c r="I360" s="303"/>
      <c r="J360" s="303"/>
      <c r="K360" s="288"/>
      <c r="L360" s="288"/>
      <c r="M360" s="288"/>
      <c r="Q360" s="306"/>
      <c r="R360" s="306"/>
      <c r="S360" s="306"/>
      <c r="T360" s="306"/>
      <c r="U360" s="306"/>
      <c r="V360" s="306"/>
      <c r="W360" s="306"/>
      <c r="X360" s="306"/>
      <c r="Y360" s="306"/>
      <c r="Z360" s="306"/>
      <c r="AA360" s="306"/>
      <c r="AB360" s="305"/>
      <c r="AC360" s="288"/>
      <c r="AD360" s="303"/>
      <c r="AE360" s="303"/>
      <c r="AF360" s="303"/>
      <c r="AG360" s="303"/>
      <c r="AH360" s="303"/>
      <c r="AI360" s="303"/>
      <c r="AJ360" s="303"/>
    </row>
    <row r="361" spans="2:36" ht="12.75">
      <c r="B361" s="373"/>
      <c r="C361" s="284"/>
      <c r="D361" s="285"/>
      <c r="E361" s="288"/>
      <c r="F361" s="303"/>
      <c r="G361" s="303"/>
      <c r="H361" s="303"/>
      <c r="I361" s="303"/>
      <c r="J361" s="303"/>
      <c r="K361" s="288"/>
      <c r="L361" s="288"/>
      <c r="M361" s="288"/>
      <c r="Q361" s="306"/>
      <c r="R361" s="306"/>
      <c r="S361" s="306"/>
      <c r="T361" s="306"/>
      <c r="U361" s="306"/>
      <c r="V361" s="306"/>
      <c r="W361" s="306"/>
      <c r="X361" s="306"/>
      <c r="Y361" s="306"/>
      <c r="Z361" s="306"/>
      <c r="AA361" s="306"/>
      <c r="AB361" s="305"/>
      <c r="AC361" s="288"/>
      <c r="AD361" s="303"/>
      <c r="AE361" s="303"/>
      <c r="AF361" s="303"/>
      <c r="AG361" s="303"/>
      <c r="AH361" s="303"/>
      <c r="AI361" s="303"/>
      <c r="AJ361" s="303"/>
    </row>
    <row r="362" spans="2:36" ht="12.75">
      <c r="B362" s="373"/>
      <c r="C362" s="284"/>
      <c r="D362" s="285"/>
      <c r="E362" s="288"/>
      <c r="F362" s="303"/>
      <c r="G362" s="303"/>
      <c r="H362" s="303"/>
      <c r="I362" s="303"/>
      <c r="J362" s="303"/>
      <c r="K362" s="288"/>
      <c r="L362" s="288"/>
      <c r="M362" s="288"/>
      <c r="Q362" s="306"/>
      <c r="R362" s="306"/>
      <c r="S362" s="306"/>
      <c r="T362" s="306"/>
      <c r="U362" s="306"/>
      <c r="V362" s="306"/>
      <c r="W362" s="306"/>
      <c r="X362" s="306"/>
      <c r="Y362" s="306"/>
      <c r="Z362" s="306"/>
      <c r="AA362" s="306"/>
      <c r="AB362" s="305"/>
      <c r="AC362" s="288"/>
      <c r="AD362" s="303"/>
      <c r="AE362" s="303"/>
      <c r="AF362" s="303"/>
      <c r="AG362" s="303"/>
      <c r="AH362" s="303"/>
      <c r="AI362" s="303"/>
      <c r="AJ362" s="303"/>
    </row>
    <row r="363" spans="2:36" ht="12.75">
      <c r="B363" s="373"/>
      <c r="E363" s="288"/>
      <c r="F363" s="303"/>
      <c r="G363" s="303"/>
      <c r="H363" s="303"/>
      <c r="I363" s="303"/>
      <c r="J363" s="303"/>
      <c r="K363" s="288"/>
      <c r="L363" s="288"/>
      <c r="M363" s="288"/>
      <c r="Q363" s="306"/>
      <c r="R363" s="306"/>
      <c r="S363" s="306"/>
      <c r="T363" s="306"/>
      <c r="U363" s="306"/>
      <c r="V363" s="306"/>
      <c r="W363" s="306"/>
      <c r="X363" s="306"/>
      <c r="Y363" s="306"/>
      <c r="Z363" s="306"/>
      <c r="AA363" s="306"/>
      <c r="AB363" s="305"/>
      <c r="AC363" s="288"/>
      <c r="AD363" s="303"/>
      <c r="AE363" s="303"/>
      <c r="AF363" s="303"/>
      <c r="AG363" s="303"/>
      <c r="AH363" s="303"/>
      <c r="AI363" s="303"/>
      <c r="AJ363" s="303"/>
    </row>
    <row r="364" spans="2:36" ht="12.75">
      <c r="B364" s="373"/>
      <c r="C364" s="284"/>
      <c r="D364" s="285"/>
      <c r="E364" s="288"/>
      <c r="F364" s="303"/>
      <c r="G364" s="303"/>
      <c r="H364" s="303"/>
      <c r="I364" s="303"/>
      <c r="J364" s="303"/>
      <c r="K364" s="288"/>
      <c r="L364" s="288"/>
      <c r="M364" s="288"/>
      <c r="Q364" s="306"/>
      <c r="S364" s="306"/>
      <c r="T364" s="306"/>
      <c r="U364" s="306"/>
      <c r="V364" s="306"/>
      <c r="W364" s="306"/>
      <c r="X364" s="306"/>
      <c r="Y364" s="306"/>
      <c r="Z364" s="306"/>
      <c r="AA364" s="306"/>
      <c r="AB364" s="305"/>
      <c r="AC364" s="288"/>
      <c r="AD364" s="303"/>
      <c r="AE364" s="303"/>
      <c r="AF364" s="303"/>
      <c r="AG364" s="303"/>
      <c r="AH364" s="303"/>
      <c r="AI364" s="303"/>
      <c r="AJ364" s="303"/>
    </row>
    <row r="365" spans="2:36" ht="12.75">
      <c r="B365" s="373"/>
      <c r="C365" s="284"/>
      <c r="D365" s="285"/>
      <c r="E365" s="288"/>
      <c r="F365" s="303"/>
      <c r="G365" s="303"/>
      <c r="H365" s="303"/>
      <c r="I365" s="303"/>
      <c r="J365" s="303"/>
      <c r="K365" s="288"/>
      <c r="L365" s="288"/>
      <c r="M365" s="288"/>
      <c r="Q365" s="306"/>
      <c r="S365" s="306"/>
      <c r="T365" s="306"/>
      <c r="U365" s="306"/>
      <c r="V365" s="306"/>
      <c r="W365" s="306"/>
      <c r="X365" s="306"/>
      <c r="Y365" s="306"/>
      <c r="Z365" s="306"/>
      <c r="AA365" s="306"/>
      <c r="AB365" s="305"/>
      <c r="AC365" s="288"/>
      <c r="AD365" s="303"/>
      <c r="AE365" s="303"/>
      <c r="AF365" s="303"/>
      <c r="AG365" s="303"/>
      <c r="AH365" s="303"/>
      <c r="AI365" s="303"/>
      <c r="AJ365" s="303"/>
    </row>
    <row r="366" spans="2:36" ht="12.75">
      <c r="B366" s="373"/>
      <c r="C366" s="284"/>
      <c r="D366" s="285"/>
      <c r="E366" s="288"/>
      <c r="F366" s="303"/>
      <c r="G366" s="303"/>
      <c r="H366" s="303"/>
      <c r="I366" s="303"/>
      <c r="J366" s="303"/>
      <c r="K366" s="288"/>
      <c r="L366" s="288"/>
      <c r="M366" s="288"/>
      <c r="Q366" s="306"/>
      <c r="S366" s="306"/>
      <c r="T366" s="306"/>
      <c r="U366" s="306"/>
      <c r="V366" s="306"/>
      <c r="W366" s="306"/>
      <c r="X366" s="306"/>
      <c r="Y366" s="306"/>
      <c r="Z366" s="306"/>
      <c r="AA366" s="306"/>
      <c r="AB366" s="305"/>
      <c r="AC366" s="288"/>
      <c r="AD366" s="303"/>
      <c r="AE366" s="303"/>
      <c r="AF366" s="303"/>
      <c r="AG366" s="303"/>
      <c r="AH366" s="303"/>
      <c r="AI366" s="303"/>
      <c r="AJ366" s="303"/>
    </row>
    <row r="367" spans="2:36" ht="12.75">
      <c r="B367" s="373"/>
      <c r="E367" s="288"/>
      <c r="F367" s="303"/>
      <c r="G367" s="303"/>
      <c r="H367" s="303"/>
      <c r="I367" s="303"/>
      <c r="J367" s="303"/>
      <c r="K367" s="288"/>
      <c r="L367" s="288"/>
      <c r="M367" s="288"/>
      <c r="Q367" s="306"/>
      <c r="R367" s="306"/>
      <c r="S367" s="306"/>
      <c r="T367" s="306"/>
      <c r="U367" s="306"/>
      <c r="V367" s="306"/>
      <c r="W367" s="306"/>
      <c r="X367" s="306"/>
      <c r="Y367" s="306"/>
      <c r="Z367" s="306"/>
      <c r="AA367" s="306"/>
      <c r="AB367" s="305"/>
      <c r="AC367" s="288"/>
      <c r="AD367" s="303"/>
      <c r="AE367" s="303"/>
      <c r="AF367" s="303"/>
      <c r="AG367" s="303"/>
      <c r="AH367" s="303"/>
      <c r="AI367" s="303"/>
      <c r="AJ367" s="303"/>
    </row>
    <row r="368" spans="2:36" ht="12.75">
      <c r="B368" s="373"/>
      <c r="C368" s="284"/>
      <c r="E368" s="288"/>
      <c r="F368" s="303"/>
      <c r="G368" s="303"/>
      <c r="H368" s="303"/>
      <c r="I368" s="303"/>
      <c r="J368" s="303"/>
      <c r="K368" s="288"/>
      <c r="L368" s="288"/>
      <c r="M368" s="288"/>
      <c r="Z368" s="306"/>
      <c r="AA368" s="306"/>
      <c r="AB368" s="305"/>
      <c r="AC368" s="288"/>
      <c r="AD368" s="303"/>
      <c r="AE368" s="303"/>
      <c r="AF368" s="303"/>
      <c r="AG368" s="303"/>
      <c r="AH368" s="303"/>
      <c r="AI368" s="303"/>
      <c r="AJ368" s="303"/>
    </row>
    <row r="369" spans="2:36" ht="12.75">
      <c r="B369" s="373"/>
      <c r="C369" s="284"/>
      <c r="E369" s="288"/>
      <c r="F369" s="303"/>
      <c r="G369" s="303"/>
      <c r="H369" s="303"/>
      <c r="I369" s="303"/>
      <c r="J369" s="303"/>
      <c r="K369" s="288"/>
      <c r="L369" s="288"/>
      <c r="M369" s="288"/>
      <c r="Z369" s="306"/>
      <c r="AA369" s="306"/>
      <c r="AB369" s="305"/>
      <c r="AC369" s="288"/>
      <c r="AD369" s="303"/>
      <c r="AE369" s="303"/>
      <c r="AF369" s="303"/>
      <c r="AG369" s="303"/>
      <c r="AH369" s="303"/>
      <c r="AI369" s="303"/>
      <c r="AJ369" s="303"/>
    </row>
    <row r="370" spans="1:29" s="303" customFormat="1" ht="12.75">
      <c r="A370" s="288"/>
      <c r="B370" s="373"/>
      <c r="C370" s="302"/>
      <c r="D370" s="285"/>
      <c r="E370" s="288"/>
      <c r="K370" s="288"/>
      <c r="L370" s="288"/>
      <c r="M370" s="288"/>
      <c r="N370" s="288"/>
      <c r="O370" s="288"/>
      <c r="P370" s="288"/>
      <c r="Q370" s="288"/>
      <c r="R370" s="288"/>
      <c r="S370" s="288"/>
      <c r="T370" s="288"/>
      <c r="U370" s="288"/>
      <c r="V370" s="288"/>
      <c r="W370" s="288"/>
      <c r="X370" s="288"/>
      <c r="Y370" s="288"/>
      <c r="Z370" s="306"/>
      <c r="AA370" s="306"/>
      <c r="AB370" s="305"/>
      <c r="AC370" s="288"/>
    </row>
    <row r="371" spans="2:36" ht="12.75">
      <c r="B371" s="373"/>
      <c r="C371" s="284"/>
      <c r="D371" s="285"/>
      <c r="E371" s="288"/>
      <c r="F371" s="303"/>
      <c r="G371" s="303"/>
      <c r="H371" s="303"/>
      <c r="I371" s="303"/>
      <c r="J371" s="303"/>
      <c r="K371" s="288"/>
      <c r="L371" s="288"/>
      <c r="M371" s="288"/>
      <c r="Q371" s="306"/>
      <c r="R371" s="306"/>
      <c r="S371" s="306"/>
      <c r="T371" s="306"/>
      <c r="U371" s="306"/>
      <c r="V371" s="306"/>
      <c r="W371" s="306"/>
      <c r="X371" s="306"/>
      <c r="Y371" s="306"/>
      <c r="Z371" s="306"/>
      <c r="AA371" s="306"/>
      <c r="AB371" s="305"/>
      <c r="AC371" s="288"/>
      <c r="AD371" s="303"/>
      <c r="AE371" s="303"/>
      <c r="AF371" s="303"/>
      <c r="AG371" s="303"/>
      <c r="AH371" s="303"/>
      <c r="AI371" s="303"/>
      <c r="AJ371" s="303"/>
    </row>
    <row r="372" spans="2:36" ht="12.75">
      <c r="B372" s="373"/>
      <c r="C372" s="284"/>
      <c r="D372" s="285"/>
      <c r="E372" s="288"/>
      <c r="F372" s="303"/>
      <c r="G372" s="303"/>
      <c r="H372" s="303"/>
      <c r="I372" s="303"/>
      <c r="J372" s="303"/>
      <c r="K372" s="288"/>
      <c r="L372" s="288"/>
      <c r="M372" s="288"/>
      <c r="Q372" s="306"/>
      <c r="R372" s="306"/>
      <c r="S372" s="306"/>
      <c r="T372" s="306"/>
      <c r="U372" s="306"/>
      <c r="V372" s="306"/>
      <c r="W372" s="306"/>
      <c r="X372" s="306"/>
      <c r="Y372" s="306"/>
      <c r="Z372" s="306"/>
      <c r="AA372" s="306"/>
      <c r="AB372" s="305"/>
      <c r="AC372" s="288"/>
      <c r="AD372" s="303"/>
      <c r="AE372" s="303"/>
      <c r="AF372" s="303"/>
      <c r="AG372" s="303"/>
      <c r="AH372" s="303"/>
      <c r="AI372" s="303"/>
      <c r="AJ372" s="303"/>
    </row>
    <row r="373" spans="2:36" ht="12.75">
      <c r="B373" s="373"/>
      <c r="C373" s="284"/>
      <c r="D373" s="285"/>
      <c r="E373" s="288"/>
      <c r="F373" s="303"/>
      <c r="G373" s="303"/>
      <c r="H373" s="303"/>
      <c r="I373" s="303"/>
      <c r="J373" s="303"/>
      <c r="K373" s="288"/>
      <c r="L373" s="288"/>
      <c r="M373" s="288"/>
      <c r="Q373" s="306"/>
      <c r="R373" s="306"/>
      <c r="S373" s="306"/>
      <c r="T373" s="306"/>
      <c r="U373" s="306"/>
      <c r="V373" s="306"/>
      <c r="W373" s="306"/>
      <c r="X373" s="306"/>
      <c r="Y373" s="306"/>
      <c r="Z373" s="306"/>
      <c r="AA373" s="306"/>
      <c r="AB373" s="305"/>
      <c r="AC373" s="288"/>
      <c r="AD373" s="303"/>
      <c r="AE373" s="303"/>
      <c r="AF373" s="303"/>
      <c r="AG373" s="303"/>
      <c r="AH373" s="303"/>
      <c r="AI373" s="303"/>
      <c r="AJ373" s="303"/>
    </row>
    <row r="374" spans="2:36" ht="12.75">
      <c r="B374" s="373"/>
      <c r="C374" s="284"/>
      <c r="D374" s="285"/>
      <c r="E374" s="288"/>
      <c r="F374" s="303"/>
      <c r="G374" s="303"/>
      <c r="H374" s="303"/>
      <c r="I374" s="303"/>
      <c r="J374" s="303"/>
      <c r="K374" s="288"/>
      <c r="L374" s="288"/>
      <c r="M374" s="288"/>
      <c r="Q374" s="306"/>
      <c r="R374" s="306"/>
      <c r="S374" s="306"/>
      <c r="T374" s="306"/>
      <c r="U374" s="306"/>
      <c r="V374" s="306"/>
      <c r="W374" s="306"/>
      <c r="X374" s="306"/>
      <c r="Y374" s="306"/>
      <c r="Z374" s="306"/>
      <c r="AA374" s="306"/>
      <c r="AB374" s="305"/>
      <c r="AC374" s="288"/>
      <c r="AD374" s="303"/>
      <c r="AE374" s="303"/>
      <c r="AF374" s="303"/>
      <c r="AG374" s="303"/>
      <c r="AH374" s="303"/>
      <c r="AI374" s="303"/>
      <c r="AJ374" s="303"/>
    </row>
    <row r="375" spans="2:36" ht="12.75">
      <c r="B375" s="373"/>
      <c r="C375" s="284"/>
      <c r="D375" s="285"/>
      <c r="E375" s="288"/>
      <c r="F375" s="303"/>
      <c r="G375" s="303"/>
      <c r="H375" s="303"/>
      <c r="I375" s="303"/>
      <c r="J375" s="303"/>
      <c r="K375" s="288"/>
      <c r="L375" s="288"/>
      <c r="M375" s="288"/>
      <c r="Q375" s="306"/>
      <c r="R375" s="306"/>
      <c r="S375" s="306"/>
      <c r="T375" s="306"/>
      <c r="U375" s="306"/>
      <c r="V375" s="306"/>
      <c r="W375" s="306"/>
      <c r="X375" s="306"/>
      <c r="Y375" s="306"/>
      <c r="Z375" s="306"/>
      <c r="AA375" s="306"/>
      <c r="AB375" s="305"/>
      <c r="AC375" s="288"/>
      <c r="AD375" s="303"/>
      <c r="AE375" s="303"/>
      <c r="AF375" s="303"/>
      <c r="AG375" s="303"/>
      <c r="AH375" s="303"/>
      <c r="AI375" s="303"/>
      <c r="AJ375" s="303"/>
    </row>
    <row r="376" spans="2:36" ht="12.75">
      <c r="B376" s="373"/>
      <c r="C376" s="284"/>
      <c r="E376" s="288"/>
      <c r="F376" s="303"/>
      <c r="G376" s="303"/>
      <c r="H376" s="303"/>
      <c r="I376" s="303"/>
      <c r="J376" s="303"/>
      <c r="K376" s="288"/>
      <c r="L376" s="288"/>
      <c r="M376" s="288"/>
      <c r="Q376" s="306"/>
      <c r="R376" s="306"/>
      <c r="S376" s="306"/>
      <c r="T376" s="306"/>
      <c r="U376" s="306"/>
      <c r="V376" s="306"/>
      <c r="W376" s="306"/>
      <c r="X376" s="306"/>
      <c r="Y376" s="306"/>
      <c r="Z376" s="306"/>
      <c r="AA376" s="306"/>
      <c r="AB376" s="305"/>
      <c r="AC376" s="288"/>
      <c r="AD376" s="303"/>
      <c r="AE376" s="303"/>
      <c r="AF376" s="303"/>
      <c r="AG376" s="303"/>
      <c r="AH376" s="303"/>
      <c r="AI376" s="303"/>
      <c r="AJ376" s="303"/>
    </row>
    <row r="377" spans="2:36" ht="12.75">
      <c r="B377" s="373"/>
      <c r="C377" s="284"/>
      <c r="E377" s="288"/>
      <c r="F377" s="303"/>
      <c r="G377" s="303"/>
      <c r="H377" s="303"/>
      <c r="I377" s="303"/>
      <c r="J377" s="303"/>
      <c r="K377" s="288"/>
      <c r="L377" s="288"/>
      <c r="M377" s="288"/>
      <c r="Q377" s="306"/>
      <c r="R377" s="306"/>
      <c r="S377" s="306"/>
      <c r="T377" s="306"/>
      <c r="U377" s="306"/>
      <c r="V377" s="306"/>
      <c r="W377" s="306"/>
      <c r="X377" s="306"/>
      <c r="Y377" s="306"/>
      <c r="Z377" s="306"/>
      <c r="AA377" s="306"/>
      <c r="AB377" s="305"/>
      <c r="AC377" s="288"/>
      <c r="AD377" s="303"/>
      <c r="AE377" s="303"/>
      <c r="AF377" s="303"/>
      <c r="AG377" s="303"/>
      <c r="AH377" s="303"/>
      <c r="AI377" s="303"/>
      <c r="AJ377" s="303"/>
    </row>
    <row r="378" spans="2:36" ht="12.75">
      <c r="B378" s="373"/>
      <c r="C378" s="284"/>
      <c r="D378" s="285"/>
      <c r="E378" s="288"/>
      <c r="F378" s="303"/>
      <c r="G378" s="303"/>
      <c r="H378" s="303"/>
      <c r="I378" s="303"/>
      <c r="J378" s="303"/>
      <c r="K378" s="288"/>
      <c r="L378" s="288"/>
      <c r="M378" s="288"/>
      <c r="Q378" s="306"/>
      <c r="R378" s="306"/>
      <c r="S378" s="306"/>
      <c r="T378" s="306"/>
      <c r="U378" s="306"/>
      <c r="V378" s="306"/>
      <c r="W378" s="306"/>
      <c r="X378" s="306"/>
      <c r="Y378" s="306"/>
      <c r="Z378" s="306"/>
      <c r="AA378" s="306"/>
      <c r="AB378" s="305"/>
      <c r="AC378" s="288"/>
      <c r="AD378" s="303"/>
      <c r="AE378" s="303"/>
      <c r="AF378" s="303"/>
      <c r="AG378" s="303"/>
      <c r="AH378" s="303"/>
      <c r="AI378" s="303"/>
      <c r="AJ378" s="303"/>
    </row>
    <row r="379" spans="2:36" ht="12.75">
      <c r="B379" s="373"/>
      <c r="C379" s="284"/>
      <c r="D379" s="285"/>
      <c r="E379" s="288"/>
      <c r="F379" s="303"/>
      <c r="G379" s="303"/>
      <c r="H379" s="303"/>
      <c r="I379" s="303"/>
      <c r="J379" s="303"/>
      <c r="K379" s="288"/>
      <c r="L379" s="288"/>
      <c r="M379" s="288"/>
      <c r="Q379" s="306"/>
      <c r="R379" s="306"/>
      <c r="S379" s="306"/>
      <c r="T379" s="306"/>
      <c r="U379" s="306"/>
      <c r="V379" s="306"/>
      <c r="W379" s="306"/>
      <c r="X379" s="306"/>
      <c r="Y379" s="306"/>
      <c r="Z379" s="306"/>
      <c r="AA379" s="306"/>
      <c r="AB379" s="305"/>
      <c r="AC379" s="288"/>
      <c r="AD379" s="303"/>
      <c r="AE379" s="303"/>
      <c r="AF379" s="303"/>
      <c r="AG379" s="303"/>
      <c r="AH379" s="303"/>
      <c r="AI379" s="303"/>
      <c r="AJ379" s="303"/>
    </row>
    <row r="380" spans="2:36" ht="12.75">
      <c r="B380" s="373"/>
      <c r="C380" s="284"/>
      <c r="D380" s="285"/>
      <c r="E380" s="288"/>
      <c r="F380" s="303"/>
      <c r="G380" s="303"/>
      <c r="H380" s="303"/>
      <c r="I380" s="303"/>
      <c r="J380" s="303"/>
      <c r="K380" s="288"/>
      <c r="L380" s="288"/>
      <c r="M380" s="288"/>
      <c r="Q380" s="306"/>
      <c r="R380" s="306"/>
      <c r="S380" s="306"/>
      <c r="T380" s="306"/>
      <c r="U380" s="306"/>
      <c r="V380" s="306"/>
      <c r="W380" s="306"/>
      <c r="X380" s="306"/>
      <c r="Y380" s="306"/>
      <c r="Z380" s="306"/>
      <c r="AA380" s="306"/>
      <c r="AB380" s="305"/>
      <c r="AC380" s="288"/>
      <c r="AD380" s="303"/>
      <c r="AE380" s="303"/>
      <c r="AF380" s="303"/>
      <c r="AG380" s="303"/>
      <c r="AH380" s="303"/>
      <c r="AI380" s="303"/>
      <c r="AJ380" s="303"/>
    </row>
    <row r="381" spans="2:36" ht="12.75">
      <c r="B381" s="373"/>
      <c r="C381" s="284"/>
      <c r="D381" s="285"/>
      <c r="E381" s="288"/>
      <c r="F381" s="303"/>
      <c r="G381" s="303"/>
      <c r="H381" s="303"/>
      <c r="I381" s="303"/>
      <c r="J381" s="303"/>
      <c r="K381" s="288"/>
      <c r="L381" s="288"/>
      <c r="M381" s="288"/>
      <c r="Q381" s="306"/>
      <c r="R381" s="306"/>
      <c r="S381" s="306"/>
      <c r="T381" s="306"/>
      <c r="U381" s="306"/>
      <c r="V381" s="306"/>
      <c r="W381" s="306"/>
      <c r="X381" s="306"/>
      <c r="Y381" s="306"/>
      <c r="Z381" s="306"/>
      <c r="AA381" s="306"/>
      <c r="AB381" s="305"/>
      <c r="AC381" s="288"/>
      <c r="AD381" s="303"/>
      <c r="AE381" s="303"/>
      <c r="AF381" s="303"/>
      <c r="AG381" s="303"/>
      <c r="AH381" s="303"/>
      <c r="AI381" s="303"/>
      <c r="AJ381" s="303"/>
    </row>
    <row r="382" spans="2:36" ht="12.75">
      <c r="B382" s="373"/>
      <c r="C382" s="284"/>
      <c r="D382" s="285"/>
      <c r="E382" s="288"/>
      <c r="F382" s="303"/>
      <c r="G382" s="303"/>
      <c r="H382" s="303"/>
      <c r="I382" s="303"/>
      <c r="J382" s="303"/>
      <c r="K382" s="288"/>
      <c r="L382" s="288"/>
      <c r="M382" s="288"/>
      <c r="Q382" s="306"/>
      <c r="R382" s="306"/>
      <c r="S382" s="306"/>
      <c r="T382" s="306"/>
      <c r="U382" s="306"/>
      <c r="V382" s="306"/>
      <c r="W382" s="306"/>
      <c r="X382" s="306"/>
      <c r="Y382" s="306"/>
      <c r="Z382" s="306"/>
      <c r="AA382" s="306"/>
      <c r="AB382" s="305"/>
      <c r="AC382" s="288"/>
      <c r="AD382" s="303"/>
      <c r="AE382" s="303"/>
      <c r="AF382" s="303"/>
      <c r="AG382" s="303"/>
      <c r="AH382" s="303"/>
      <c r="AI382" s="303"/>
      <c r="AJ382" s="303"/>
    </row>
    <row r="383" spans="2:36" ht="12.75">
      <c r="B383" s="373"/>
      <c r="C383" s="284"/>
      <c r="D383" s="285"/>
      <c r="E383" s="288"/>
      <c r="F383" s="303"/>
      <c r="G383" s="303"/>
      <c r="H383" s="303"/>
      <c r="I383" s="303"/>
      <c r="J383" s="303"/>
      <c r="K383" s="288"/>
      <c r="L383" s="288"/>
      <c r="M383" s="288"/>
      <c r="Q383" s="306"/>
      <c r="R383" s="306"/>
      <c r="S383" s="306"/>
      <c r="T383" s="306"/>
      <c r="U383" s="306"/>
      <c r="V383" s="306"/>
      <c r="W383" s="306"/>
      <c r="X383" s="306"/>
      <c r="Y383" s="306"/>
      <c r="Z383" s="306"/>
      <c r="AA383" s="306"/>
      <c r="AB383" s="305"/>
      <c r="AC383" s="288"/>
      <c r="AD383" s="303"/>
      <c r="AE383" s="303"/>
      <c r="AF383" s="303"/>
      <c r="AG383" s="303"/>
      <c r="AH383" s="303"/>
      <c r="AI383" s="303"/>
      <c r="AJ383" s="303"/>
    </row>
    <row r="384" spans="2:36" ht="12.75">
      <c r="B384" s="373"/>
      <c r="C384" s="284"/>
      <c r="D384" s="285"/>
      <c r="E384" s="288"/>
      <c r="F384" s="303"/>
      <c r="G384" s="303"/>
      <c r="H384" s="303"/>
      <c r="I384" s="303"/>
      <c r="J384" s="303"/>
      <c r="K384" s="288"/>
      <c r="L384" s="288"/>
      <c r="M384" s="288"/>
      <c r="Q384" s="306"/>
      <c r="R384" s="306"/>
      <c r="S384" s="306"/>
      <c r="T384" s="306"/>
      <c r="U384" s="306"/>
      <c r="V384" s="306"/>
      <c r="W384" s="306"/>
      <c r="X384" s="306"/>
      <c r="Y384" s="306"/>
      <c r="Z384" s="306"/>
      <c r="AA384" s="306"/>
      <c r="AB384" s="305"/>
      <c r="AC384" s="288"/>
      <c r="AD384" s="303"/>
      <c r="AE384" s="303"/>
      <c r="AF384" s="303"/>
      <c r="AG384" s="303"/>
      <c r="AH384" s="303"/>
      <c r="AI384" s="303"/>
      <c r="AJ384" s="303"/>
    </row>
    <row r="385" spans="2:36" ht="12.75">
      <c r="B385" s="373"/>
      <c r="C385" s="284"/>
      <c r="D385" s="285"/>
      <c r="E385" s="288"/>
      <c r="F385" s="303"/>
      <c r="G385" s="303"/>
      <c r="H385" s="303"/>
      <c r="I385" s="303"/>
      <c r="J385" s="303"/>
      <c r="K385" s="288"/>
      <c r="L385" s="288"/>
      <c r="M385" s="288"/>
      <c r="Q385" s="306"/>
      <c r="R385" s="306"/>
      <c r="S385" s="306"/>
      <c r="T385" s="306"/>
      <c r="U385" s="306"/>
      <c r="V385" s="306"/>
      <c r="W385" s="306"/>
      <c r="X385" s="306"/>
      <c r="Y385" s="306"/>
      <c r="Z385" s="306"/>
      <c r="AA385" s="306"/>
      <c r="AB385" s="305"/>
      <c r="AC385" s="288"/>
      <c r="AD385" s="303"/>
      <c r="AE385" s="303"/>
      <c r="AF385" s="303"/>
      <c r="AG385" s="303"/>
      <c r="AH385" s="303"/>
      <c r="AI385" s="303"/>
      <c r="AJ385" s="303"/>
    </row>
    <row r="386" spans="2:36" ht="12.75">
      <c r="B386" s="373"/>
      <c r="C386" s="284"/>
      <c r="D386" s="285"/>
      <c r="E386" s="288"/>
      <c r="F386" s="303"/>
      <c r="G386" s="303"/>
      <c r="H386" s="303"/>
      <c r="I386" s="303"/>
      <c r="J386" s="303"/>
      <c r="K386" s="288"/>
      <c r="L386" s="288"/>
      <c r="M386" s="288"/>
      <c r="Q386" s="306"/>
      <c r="R386" s="306"/>
      <c r="S386" s="306"/>
      <c r="T386" s="306"/>
      <c r="U386" s="306"/>
      <c r="V386" s="306"/>
      <c r="W386" s="306"/>
      <c r="X386" s="306"/>
      <c r="Y386" s="306"/>
      <c r="Z386" s="306"/>
      <c r="AA386" s="306"/>
      <c r="AB386" s="305"/>
      <c r="AC386" s="288"/>
      <c r="AD386" s="303"/>
      <c r="AE386" s="303"/>
      <c r="AF386" s="303"/>
      <c r="AG386" s="303"/>
      <c r="AH386" s="303"/>
      <c r="AI386" s="303"/>
      <c r="AJ386" s="303"/>
    </row>
    <row r="387" spans="2:36" ht="12.75">
      <c r="B387" s="373"/>
      <c r="C387" s="284"/>
      <c r="D387" s="285"/>
      <c r="E387" s="288"/>
      <c r="F387" s="303"/>
      <c r="G387" s="303"/>
      <c r="H387" s="303"/>
      <c r="I387" s="303"/>
      <c r="J387" s="303"/>
      <c r="K387" s="288"/>
      <c r="L387" s="288"/>
      <c r="M387" s="288"/>
      <c r="Q387" s="306"/>
      <c r="R387" s="306"/>
      <c r="S387" s="306"/>
      <c r="T387" s="306"/>
      <c r="U387" s="306"/>
      <c r="V387" s="306"/>
      <c r="W387" s="306"/>
      <c r="X387" s="306"/>
      <c r="Y387" s="306"/>
      <c r="Z387" s="306"/>
      <c r="AA387" s="306"/>
      <c r="AB387" s="305"/>
      <c r="AC387" s="288"/>
      <c r="AD387" s="303"/>
      <c r="AE387" s="303"/>
      <c r="AF387" s="303"/>
      <c r="AG387" s="303"/>
      <c r="AH387" s="303"/>
      <c r="AI387" s="303"/>
      <c r="AJ387" s="303"/>
    </row>
    <row r="388" spans="1:29" s="303" customFormat="1" ht="12.75">
      <c r="A388" s="288"/>
      <c r="B388" s="373"/>
      <c r="C388" s="302"/>
      <c r="E388" s="288"/>
      <c r="K388" s="288"/>
      <c r="L388" s="288"/>
      <c r="M388" s="288"/>
      <c r="N388" s="288"/>
      <c r="O388" s="288"/>
      <c r="P388" s="288"/>
      <c r="Q388" s="306"/>
      <c r="R388" s="306"/>
      <c r="S388" s="306"/>
      <c r="T388" s="306"/>
      <c r="U388" s="306"/>
      <c r="V388" s="306"/>
      <c r="W388" s="306"/>
      <c r="X388" s="306"/>
      <c r="Y388" s="306"/>
      <c r="Z388" s="306"/>
      <c r="AA388" s="306"/>
      <c r="AB388" s="305"/>
      <c r="AC388" s="288"/>
    </row>
    <row r="389" spans="2:36" ht="12.75">
      <c r="B389" s="373"/>
      <c r="C389" s="284"/>
      <c r="D389" s="285"/>
      <c r="E389" s="288"/>
      <c r="F389" s="303"/>
      <c r="G389" s="303"/>
      <c r="H389" s="303"/>
      <c r="I389" s="303"/>
      <c r="J389" s="303"/>
      <c r="K389" s="288"/>
      <c r="L389" s="288"/>
      <c r="M389" s="288"/>
      <c r="T389" s="306"/>
      <c r="Z389" s="306"/>
      <c r="AA389" s="306"/>
      <c r="AB389" s="305"/>
      <c r="AC389" s="288"/>
      <c r="AD389" s="303"/>
      <c r="AE389" s="303"/>
      <c r="AF389" s="303"/>
      <c r="AG389" s="303"/>
      <c r="AH389" s="303"/>
      <c r="AI389" s="303"/>
      <c r="AJ389" s="303"/>
    </row>
    <row r="390" spans="2:36" ht="12.75">
      <c r="B390" s="373"/>
      <c r="C390" s="284"/>
      <c r="D390" s="285"/>
      <c r="E390" s="288"/>
      <c r="F390" s="303"/>
      <c r="G390" s="303"/>
      <c r="H390" s="303"/>
      <c r="I390" s="303"/>
      <c r="J390" s="303"/>
      <c r="K390" s="288"/>
      <c r="L390" s="288"/>
      <c r="M390" s="288"/>
      <c r="T390" s="306"/>
      <c r="Z390" s="306"/>
      <c r="AA390" s="306"/>
      <c r="AB390" s="305"/>
      <c r="AC390" s="288"/>
      <c r="AD390" s="303"/>
      <c r="AE390" s="303"/>
      <c r="AF390" s="303"/>
      <c r="AG390" s="303"/>
      <c r="AH390" s="303"/>
      <c r="AI390" s="303"/>
      <c r="AJ390" s="303"/>
    </row>
    <row r="391" spans="2:36" ht="12.75">
      <c r="B391" s="373"/>
      <c r="C391" s="284"/>
      <c r="D391" s="285"/>
      <c r="E391" s="288"/>
      <c r="F391" s="303"/>
      <c r="G391" s="303"/>
      <c r="H391" s="303"/>
      <c r="I391" s="303"/>
      <c r="J391" s="303"/>
      <c r="K391" s="288"/>
      <c r="L391" s="288"/>
      <c r="M391" s="288"/>
      <c r="T391" s="306"/>
      <c r="Z391" s="306"/>
      <c r="AA391" s="306"/>
      <c r="AB391" s="305"/>
      <c r="AC391" s="288"/>
      <c r="AD391" s="303"/>
      <c r="AE391" s="303"/>
      <c r="AF391" s="303"/>
      <c r="AG391" s="303"/>
      <c r="AH391" s="303"/>
      <c r="AI391" s="303"/>
      <c r="AJ391" s="303"/>
    </row>
    <row r="392" spans="2:36" ht="12.75">
      <c r="B392" s="373"/>
      <c r="C392" s="284"/>
      <c r="D392" s="285"/>
      <c r="E392" s="288"/>
      <c r="F392" s="303"/>
      <c r="G392" s="303"/>
      <c r="H392" s="303"/>
      <c r="I392" s="303"/>
      <c r="J392" s="303"/>
      <c r="K392" s="288"/>
      <c r="L392" s="288"/>
      <c r="M392" s="288"/>
      <c r="Z392" s="306"/>
      <c r="AA392" s="306"/>
      <c r="AB392" s="305"/>
      <c r="AC392" s="288"/>
      <c r="AD392" s="303"/>
      <c r="AE392" s="303"/>
      <c r="AF392" s="303"/>
      <c r="AG392" s="303"/>
      <c r="AH392" s="303"/>
      <c r="AI392" s="303"/>
      <c r="AJ392" s="303"/>
    </row>
    <row r="393" spans="2:36" ht="12.75">
      <c r="B393" s="373"/>
      <c r="C393" s="284"/>
      <c r="D393" s="285"/>
      <c r="E393" s="288"/>
      <c r="F393" s="303"/>
      <c r="G393" s="303"/>
      <c r="H393" s="303"/>
      <c r="I393" s="303"/>
      <c r="J393" s="303"/>
      <c r="K393" s="288"/>
      <c r="L393" s="288"/>
      <c r="M393" s="288"/>
      <c r="Z393" s="306"/>
      <c r="AA393" s="306"/>
      <c r="AB393" s="305"/>
      <c r="AC393" s="288"/>
      <c r="AD393" s="303"/>
      <c r="AE393" s="303"/>
      <c r="AF393" s="303"/>
      <c r="AG393" s="303"/>
      <c r="AH393" s="303"/>
      <c r="AI393" s="303"/>
      <c r="AJ393" s="303"/>
    </row>
    <row r="394" spans="2:36" ht="12.75">
      <c r="B394" s="373"/>
      <c r="C394" s="284"/>
      <c r="D394" s="285"/>
      <c r="E394" s="288"/>
      <c r="F394" s="303"/>
      <c r="G394" s="303"/>
      <c r="H394" s="303"/>
      <c r="I394" s="303"/>
      <c r="J394" s="303"/>
      <c r="K394" s="288"/>
      <c r="L394" s="288"/>
      <c r="M394" s="288"/>
      <c r="Z394" s="306"/>
      <c r="AA394" s="306"/>
      <c r="AB394" s="305"/>
      <c r="AC394" s="288"/>
      <c r="AD394" s="303"/>
      <c r="AE394" s="303"/>
      <c r="AF394" s="303"/>
      <c r="AG394" s="303"/>
      <c r="AH394" s="303"/>
      <c r="AI394" s="303"/>
      <c r="AJ394" s="303"/>
    </row>
    <row r="395" spans="2:36" ht="12.75">
      <c r="B395" s="373"/>
      <c r="C395" s="284"/>
      <c r="D395" s="285"/>
      <c r="E395" s="288"/>
      <c r="F395" s="303"/>
      <c r="G395" s="303"/>
      <c r="H395" s="303"/>
      <c r="I395" s="303"/>
      <c r="J395" s="303"/>
      <c r="K395" s="288"/>
      <c r="L395" s="288"/>
      <c r="M395" s="288"/>
      <c r="Z395" s="306"/>
      <c r="AA395" s="306"/>
      <c r="AB395" s="305"/>
      <c r="AC395" s="288"/>
      <c r="AD395" s="303"/>
      <c r="AE395" s="303"/>
      <c r="AF395" s="303"/>
      <c r="AG395" s="303"/>
      <c r="AH395" s="303"/>
      <c r="AI395" s="303"/>
      <c r="AJ395" s="303"/>
    </row>
    <row r="396" spans="1:29" s="303" customFormat="1" ht="12.75">
      <c r="A396" s="288"/>
      <c r="B396" s="373"/>
      <c r="C396" s="302"/>
      <c r="E396" s="288"/>
      <c r="K396" s="288"/>
      <c r="L396" s="288"/>
      <c r="M396" s="288"/>
      <c r="N396" s="288"/>
      <c r="O396" s="288"/>
      <c r="P396" s="288"/>
      <c r="Q396" s="288"/>
      <c r="R396" s="288"/>
      <c r="S396" s="288"/>
      <c r="T396" s="288"/>
      <c r="U396" s="288"/>
      <c r="V396" s="288"/>
      <c r="W396" s="288"/>
      <c r="X396" s="288"/>
      <c r="Y396" s="288"/>
      <c r="Z396" s="306"/>
      <c r="AA396" s="306"/>
      <c r="AB396" s="305"/>
      <c r="AC396" s="288"/>
    </row>
    <row r="397" spans="2:36" ht="12.75">
      <c r="B397" s="373"/>
      <c r="C397" s="284"/>
      <c r="D397" s="285"/>
      <c r="E397" s="288"/>
      <c r="F397" s="303"/>
      <c r="G397" s="303"/>
      <c r="H397" s="303"/>
      <c r="I397" s="303"/>
      <c r="J397" s="303"/>
      <c r="K397" s="288"/>
      <c r="L397" s="288"/>
      <c r="M397" s="288"/>
      <c r="Z397" s="306"/>
      <c r="AA397" s="306"/>
      <c r="AB397" s="305"/>
      <c r="AC397" s="288"/>
      <c r="AD397" s="303"/>
      <c r="AE397" s="303"/>
      <c r="AF397" s="303"/>
      <c r="AG397" s="303"/>
      <c r="AH397" s="303"/>
      <c r="AI397" s="303"/>
      <c r="AJ397" s="303"/>
    </row>
    <row r="398" spans="2:36" ht="12.75">
      <c r="B398" s="373"/>
      <c r="C398" s="284"/>
      <c r="D398" s="285"/>
      <c r="E398" s="288"/>
      <c r="F398" s="303"/>
      <c r="G398" s="303"/>
      <c r="H398" s="303"/>
      <c r="I398" s="303"/>
      <c r="J398" s="303"/>
      <c r="K398" s="288"/>
      <c r="L398" s="288"/>
      <c r="M398" s="288"/>
      <c r="Z398" s="306"/>
      <c r="AA398" s="306"/>
      <c r="AB398" s="305"/>
      <c r="AC398" s="288"/>
      <c r="AD398" s="303"/>
      <c r="AE398" s="303"/>
      <c r="AF398" s="303"/>
      <c r="AG398" s="303"/>
      <c r="AH398" s="303"/>
      <c r="AI398" s="303"/>
      <c r="AJ398" s="303"/>
    </row>
    <row r="399" spans="2:36" ht="12.75">
      <c r="B399" s="373"/>
      <c r="C399" s="284"/>
      <c r="D399" s="285"/>
      <c r="E399" s="288"/>
      <c r="F399" s="303"/>
      <c r="G399" s="303"/>
      <c r="H399" s="303"/>
      <c r="I399" s="303"/>
      <c r="J399" s="303"/>
      <c r="K399" s="288"/>
      <c r="L399" s="288"/>
      <c r="M399" s="288"/>
      <c r="Z399" s="306"/>
      <c r="AA399" s="306"/>
      <c r="AB399" s="305"/>
      <c r="AC399" s="288"/>
      <c r="AD399" s="303"/>
      <c r="AE399" s="303"/>
      <c r="AF399" s="303"/>
      <c r="AG399" s="303"/>
      <c r="AH399" s="303"/>
      <c r="AI399" s="303"/>
      <c r="AJ399" s="303"/>
    </row>
    <row r="400" spans="2:36" ht="12.75">
      <c r="B400" s="373"/>
      <c r="C400" s="284"/>
      <c r="D400" s="285"/>
      <c r="E400" s="288"/>
      <c r="F400" s="303"/>
      <c r="G400" s="303"/>
      <c r="H400" s="303"/>
      <c r="I400" s="303"/>
      <c r="J400" s="303"/>
      <c r="K400" s="288"/>
      <c r="L400" s="288"/>
      <c r="M400" s="288"/>
      <c r="Z400" s="306"/>
      <c r="AA400" s="306"/>
      <c r="AB400" s="305"/>
      <c r="AC400" s="288"/>
      <c r="AD400" s="303"/>
      <c r="AE400" s="303"/>
      <c r="AF400" s="303"/>
      <c r="AG400" s="303"/>
      <c r="AH400" s="303"/>
      <c r="AI400" s="303"/>
      <c r="AJ400" s="303"/>
    </row>
    <row r="401" spans="2:36" ht="12.75">
      <c r="B401" s="373"/>
      <c r="C401" s="284"/>
      <c r="D401" s="285"/>
      <c r="E401" s="288"/>
      <c r="F401" s="303"/>
      <c r="G401" s="303"/>
      <c r="H401" s="303"/>
      <c r="I401" s="303"/>
      <c r="J401" s="303"/>
      <c r="K401" s="288"/>
      <c r="L401" s="288"/>
      <c r="M401" s="288"/>
      <c r="Z401" s="306"/>
      <c r="AA401" s="306"/>
      <c r="AB401" s="305"/>
      <c r="AC401" s="288"/>
      <c r="AD401" s="303"/>
      <c r="AE401" s="303"/>
      <c r="AF401" s="303"/>
      <c r="AG401" s="303"/>
      <c r="AH401" s="303"/>
      <c r="AI401" s="303"/>
      <c r="AJ401" s="303"/>
    </row>
    <row r="402" spans="2:36" ht="12.75">
      <c r="B402" s="374"/>
      <c r="E402" s="288"/>
      <c r="F402" s="303"/>
      <c r="G402" s="303"/>
      <c r="H402" s="303"/>
      <c r="I402" s="303"/>
      <c r="J402" s="303"/>
      <c r="K402" s="288"/>
      <c r="L402" s="288"/>
      <c r="M402" s="288"/>
      <c r="Z402" s="306"/>
      <c r="AA402" s="306"/>
      <c r="AB402" s="305"/>
      <c r="AC402" s="288"/>
      <c r="AD402" s="303"/>
      <c r="AE402" s="303"/>
      <c r="AF402" s="303"/>
      <c r="AG402" s="303"/>
      <c r="AH402" s="303"/>
      <c r="AI402" s="303"/>
      <c r="AJ402" s="303"/>
    </row>
    <row r="403" spans="2:36" ht="12.75">
      <c r="B403" s="374"/>
      <c r="E403" s="288"/>
      <c r="F403" s="303"/>
      <c r="G403" s="303"/>
      <c r="H403" s="303"/>
      <c r="I403" s="303"/>
      <c r="J403" s="303"/>
      <c r="K403" s="288"/>
      <c r="L403" s="288"/>
      <c r="M403" s="288"/>
      <c r="Z403" s="306"/>
      <c r="AA403" s="306"/>
      <c r="AB403" s="305"/>
      <c r="AC403" s="288"/>
      <c r="AD403" s="303"/>
      <c r="AE403" s="303"/>
      <c r="AF403" s="303"/>
      <c r="AG403" s="303"/>
      <c r="AH403" s="303"/>
      <c r="AI403" s="303"/>
      <c r="AJ403" s="303"/>
    </row>
    <row r="404" spans="2:36" ht="12.75">
      <c r="B404" s="374"/>
      <c r="E404" s="288"/>
      <c r="F404" s="303"/>
      <c r="G404" s="303"/>
      <c r="H404" s="303"/>
      <c r="I404" s="303"/>
      <c r="J404" s="303"/>
      <c r="K404" s="288"/>
      <c r="L404" s="288"/>
      <c r="M404" s="288"/>
      <c r="Z404" s="306"/>
      <c r="AA404" s="306"/>
      <c r="AB404" s="305"/>
      <c r="AC404" s="288"/>
      <c r="AD404" s="303"/>
      <c r="AE404" s="303"/>
      <c r="AF404" s="303"/>
      <c r="AG404" s="303"/>
      <c r="AH404" s="303"/>
      <c r="AI404" s="303"/>
      <c r="AJ404" s="303"/>
    </row>
    <row r="405" spans="2:36" ht="12.75">
      <c r="B405" s="374"/>
      <c r="E405" s="288"/>
      <c r="F405" s="303"/>
      <c r="G405" s="303"/>
      <c r="H405" s="303"/>
      <c r="I405" s="303"/>
      <c r="J405" s="303"/>
      <c r="K405" s="288"/>
      <c r="L405" s="288"/>
      <c r="M405" s="288"/>
      <c r="Z405" s="306"/>
      <c r="AA405" s="306"/>
      <c r="AB405" s="305"/>
      <c r="AC405" s="288"/>
      <c r="AD405" s="303"/>
      <c r="AE405" s="303"/>
      <c r="AF405" s="303"/>
      <c r="AG405" s="303"/>
      <c r="AH405" s="303"/>
      <c r="AI405" s="303"/>
      <c r="AJ405" s="303"/>
    </row>
    <row r="406" spans="2:36" ht="12.75">
      <c r="B406" s="374"/>
      <c r="E406" s="288"/>
      <c r="F406" s="303"/>
      <c r="G406" s="303"/>
      <c r="H406" s="303"/>
      <c r="I406" s="303"/>
      <c r="J406" s="303"/>
      <c r="K406" s="288"/>
      <c r="L406" s="288"/>
      <c r="M406" s="288"/>
      <c r="Z406" s="306"/>
      <c r="AA406" s="306"/>
      <c r="AB406" s="305"/>
      <c r="AC406" s="288"/>
      <c r="AD406" s="303"/>
      <c r="AE406" s="303"/>
      <c r="AF406" s="303"/>
      <c r="AG406" s="303"/>
      <c r="AH406" s="303"/>
      <c r="AI406" s="303"/>
      <c r="AJ406" s="303"/>
    </row>
    <row r="407" spans="2:36" ht="12.75">
      <c r="B407" s="374"/>
      <c r="E407" s="288"/>
      <c r="F407" s="303"/>
      <c r="G407" s="303"/>
      <c r="H407" s="303"/>
      <c r="I407" s="303"/>
      <c r="J407" s="303"/>
      <c r="K407" s="288"/>
      <c r="L407" s="288"/>
      <c r="M407" s="288"/>
      <c r="Z407" s="306"/>
      <c r="AA407" s="306"/>
      <c r="AB407" s="305"/>
      <c r="AC407" s="288"/>
      <c r="AD407" s="303"/>
      <c r="AE407" s="303"/>
      <c r="AF407" s="303"/>
      <c r="AG407" s="303"/>
      <c r="AH407" s="303"/>
      <c r="AI407" s="303"/>
      <c r="AJ407" s="303"/>
    </row>
    <row r="408" spans="2:36" ht="12.75">
      <c r="B408" s="374"/>
      <c r="E408" s="288"/>
      <c r="F408" s="303"/>
      <c r="G408" s="303"/>
      <c r="H408" s="303"/>
      <c r="I408" s="303"/>
      <c r="J408" s="303"/>
      <c r="K408" s="288"/>
      <c r="L408" s="288"/>
      <c r="M408" s="288"/>
      <c r="Z408" s="306"/>
      <c r="AA408" s="306"/>
      <c r="AB408" s="305"/>
      <c r="AC408" s="288"/>
      <c r="AD408" s="303"/>
      <c r="AE408" s="303"/>
      <c r="AF408" s="303"/>
      <c r="AG408" s="303"/>
      <c r="AH408" s="303"/>
      <c r="AI408" s="303"/>
      <c r="AJ408" s="303"/>
    </row>
    <row r="409" spans="2:36" ht="12.75">
      <c r="B409" s="374"/>
      <c r="E409" s="288"/>
      <c r="F409" s="303"/>
      <c r="G409" s="303"/>
      <c r="H409" s="303"/>
      <c r="I409" s="303"/>
      <c r="J409" s="303"/>
      <c r="K409" s="288"/>
      <c r="L409" s="288"/>
      <c r="M409" s="288"/>
      <c r="Z409" s="306"/>
      <c r="AA409" s="306"/>
      <c r="AB409" s="305"/>
      <c r="AC409" s="288"/>
      <c r="AD409" s="303"/>
      <c r="AE409" s="303"/>
      <c r="AF409" s="303"/>
      <c r="AG409" s="303"/>
      <c r="AH409" s="303"/>
      <c r="AI409" s="303"/>
      <c r="AJ409" s="303"/>
    </row>
    <row r="410" spans="2:36" ht="12.75">
      <c r="B410" s="374"/>
      <c r="E410" s="288"/>
      <c r="F410" s="303"/>
      <c r="G410" s="303"/>
      <c r="H410" s="303"/>
      <c r="I410" s="303"/>
      <c r="J410" s="303"/>
      <c r="K410" s="288"/>
      <c r="L410" s="288"/>
      <c r="M410" s="288"/>
      <c r="Z410" s="306"/>
      <c r="AA410" s="306"/>
      <c r="AB410" s="305"/>
      <c r="AC410" s="288"/>
      <c r="AD410" s="303"/>
      <c r="AE410" s="303"/>
      <c r="AF410" s="303"/>
      <c r="AG410" s="303"/>
      <c r="AH410" s="303"/>
      <c r="AI410" s="303"/>
      <c r="AJ410" s="303"/>
    </row>
    <row r="411" spans="2:36" ht="12.75">
      <c r="B411" s="374"/>
      <c r="E411" s="288"/>
      <c r="F411" s="303"/>
      <c r="G411" s="303"/>
      <c r="H411" s="303"/>
      <c r="I411" s="303"/>
      <c r="J411" s="303"/>
      <c r="K411" s="288"/>
      <c r="L411" s="288"/>
      <c r="M411" s="288"/>
      <c r="Z411" s="306"/>
      <c r="AA411" s="306"/>
      <c r="AB411" s="305"/>
      <c r="AC411" s="288"/>
      <c r="AD411" s="303"/>
      <c r="AE411" s="303"/>
      <c r="AF411" s="303"/>
      <c r="AG411" s="303"/>
      <c r="AH411" s="303"/>
      <c r="AI411" s="303"/>
      <c r="AJ411" s="303"/>
    </row>
    <row r="412" ht="12.75">
      <c r="B412" s="374"/>
    </row>
    <row r="413" ht="12.75">
      <c r="B413" s="374"/>
    </row>
    <row r="414" ht="12.75">
      <c r="B414" s="374"/>
    </row>
    <row r="415" ht="12.75">
      <c r="B415" s="374"/>
    </row>
    <row r="416" ht="12.75">
      <c r="B416" s="374"/>
    </row>
    <row r="417" ht="12.75">
      <c r="B417" s="374"/>
    </row>
    <row r="418" ht="12.75">
      <c r="B418" s="374"/>
    </row>
    <row r="419" ht="12.75">
      <c r="B419" s="374"/>
    </row>
    <row r="420" ht="12.75">
      <c r="B420" s="374"/>
    </row>
    <row r="421" ht="12.75">
      <c r="B421" s="374"/>
    </row>
    <row r="422" ht="12.75">
      <c r="B422" s="374"/>
    </row>
  </sheetData>
  <sheetProtection/>
  <hyperlinks>
    <hyperlink ref="P1" r:id="rId1" display="H.C."/>
    <hyperlink ref="O1" r:id="rId2" display="ROBA"/>
    <hyperlink ref="N1" r:id="rId3" display="DEM"/>
    <hyperlink ref="Q1" r:id="rId4" display="WMC"/>
    <hyperlink ref="R1" r:id="rId5" display="AJC"/>
    <hyperlink ref="U1" r:id="rId6" display="KWB-A"/>
    <hyperlink ref="S1" r:id="rId7" display="WJC"/>
    <hyperlink ref="Y1" r:id="rId8" display="CJH"/>
    <hyperlink ref="T1" r:id="rId9" display="GoC"/>
    <hyperlink ref="X1" r:id="rId10" display="NL"/>
  </hyperlinks>
  <printOptions/>
  <pageMargins left="0.75" right="0.75" top="1" bottom="1" header="0.5" footer="0.5"/>
  <pageSetup horizontalDpi="300" verticalDpi="300" orientation="portrait" paperSize="9" r:id="rId13"/>
  <legacyDrawing r:id="rId12"/>
</worksheet>
</file>

<file path=xl/worksheets/sheet5.xml><?xml version="1.0" encoding="utf-8"?>
<worksheet xmlns="http://schemas.openxmlformats.org/spreadsheetml/2006/main" xmlns:r="http://schemas.openxmlformats.org/officeDocument/2006/relationships">
  <dimension ref="A1:K30"/>
  <sheetViews>
    <sheetView zoomScalePageLayoutView="0" workbookViewId="0" topLeftCell="A1">
      <selection activeCell="E11" sqref="E11"/>
    </sheetView>
  </sheetViews>
  <sheetFormatPr defaultColWidth="9.140625" defaultRowHeight="12.75"/>
  <cols>
    <col min="1" max="1" width="4.00390625" style="325" bestFit="1" customWidth="1"/>
    <col min="3" max="3" width="20.00390625" style="0" bestFit="1" customWidth="1"/>
    <col min="4" max="4" width="9.140625" style="72" customWidth="1"/>
    <col min="6" max="6" width="10.140625" style="0" bestFit="1" customWidth="1"/>
    <col min="7" max="7" width="9.140625" style="317" customWidth="1"/>
    <col min="8" max="8" width="15.00390625" style="0" bestFit="1" customWidth="1"/>
    <col min="9" max="9" width="11.421875" style="72" customWidth="1"/>
    <col min="10" max="10" width="15.140625" style="72" bestFit="1" customWidth="1"/>
    <col min="11" max="11" width="9.140625" style="325" customWidth="1"/>
    <col min="12" max="12" width="10.7109375" style="0" bestFit="1" customWidth="1"/>
  </cols>
  <sheetData>
    <row r="1" spans="1:11" ht="13.5" thickBot="1">
      <c r="A1" s="402" t="s">
        <v>133</v>
      </c>
      <c r="B1" s="403"/>
      <c r="C1" s="403"/>
      <c r="D1" s="403"/>
      <c r="E1" s="403"/>
      <c r="F1" s="403"/>
      <c r="G1" s="403"/>
      <c r="H1" s="403"/>
      <c r="I1" s="403"/>
      <c r="J1" s="403"/>
      <c r="K1" s="404"/>
    </row>
    <row r="2" spans="1:11" ht="13.5" thickBot="1">
      <c r="A2" s="336" t="s">
        <v>115</v>
      </c>
      <c r="B2" s="331" t="s">
        <v>114</v>
      </c>
      <c r="C2" s="332" t="s">
        <v>116</v>
      </c>
      <c r="D2" s="332" t="s">
        <v>120</v>
      </c>
      <c r="E2" s="332" t="s">
        <v>121</v>
      </c>
      <c r="F2" s="332" t="s">
        <v>118</v>
      </c>
      <c r="G2" s="333" t="s">
        <v>117</v>
      </c>
      <c r="H2" s="332" t="s">
        <v>119</v>
      </c>
      <c r="I2" s="334" t="s">
        <v>134</v>
      </c>
      <c r="J2" s="335" t="s">
        <v>123</v>
      </c>
      <c r="K2" s="337" t="s">
        <v>124</v>
      </c>
    </row>
    <row r="3" spans="1:11" ht="12.75">
      <c r="A3" s="386" t="s">
        <v>135</v>
      </c>
      <c r="B3" s="287"/>
      <c r="C3" s="287"/>
      <c r="D3" s="286"/>
      <c r="E3" s="287"/>
      <c r="F3" s="326"/>
      <c r="G3" s="327"/>
      <c r="H3" s="287"/>
      <c r="I3" s="286">
        <f>IF(SUMIF('LOGBOEK 2010'!AA:AA,A3,'LOGBOEK 2010'!J:J)&gt;0,SUMIF('LOGBOEK 2010'!AA:AA,A3,'LOGBOEK 2010'!J:J),"")</f>
      </c>
      <c r="J3" s="286"/>
      <c r="K3" s="342">
        <f>SUM(I3:J3)</f>
        <v>0</v>
      </c>
    </row>
    <row r="4" spans="1:11" ht="12.75">
      <c r="A4" s="386" t="s">
        <v>136</v>
      </c>
      <c r="B4" s="287"/>
      <c r="C4" s="287"/>
      <c r="D4" s="286"/>
      <c r="E4" s="287"/>
      <c r="F4" s="326"/>
      <c r="G4" s="327"/>
      <c r="H4" s="287"/>
      <c r="I4" s="286">
        <f>IF(SUMIF('LOGBOEK 2010'!AA:AA,A4,'LOGBOEK 2010'!J:J)&gt;0,SUMIF('LOGBOEK 2010'!AA:AA,A4,'LOGBOEK 2010'!J:J),"")</f>
      </c>
      <c r="J4" s="286"/>
      <c r="K4" s="338">
        <f>SUM(I4:J4)</f>
        <v>0</v>
      </c>
    </row>
    <row r="5" spans="1:11" ht="12.75">
      <c r="A5" s="386" t="s">
        <v>137</v>
      </c>
      <c r="B5" s="287"/>
      <c r="C5" s="287"/>
      <c r="D5" s="286"/>
      <c r="E5" s="287"/>
      <c r="F5" s="326"/>
      <c r="G5" s="327"/>
      <c r="H5" s="287"/>
      <c r="I5" s="286">
        <f>IF(SUMIF('LOGBOEK 2010'!AA:AA,A5,'LOGBOEK 2010'!J:J)&gt;0,SUMIF('LOGBOEK 2010'!AA:AA,A5,'LOGBOEK 2010'!J:J),"")</f>
      </c>
      <c r="J5" s="286"/>
      <c r="K5" s="338">
        <f>SUM(I5:J5)</f>
        <v>0</v>
      </c>
    </row>
    <row r="6" spans="1:11" ht="12.75">
      <c r="A6" s="386" t="s">
        <v>138</v>
      </c>
      <c r="B6" s="287"/>
      <c r="C6" s="287"/>
      <c r="D6" s="286"/>
      <c r="E6" s="287"/>
      <c r="F6" s="326"/>
      <c r="G6" s="327"/>
      <c r="H6" s="287"/>
      <c r="I6" s="286">
        <f>IF(SUMIF('LOGBOEK 2010'!AA:AA,A6,'LOGBOEK 2010'!J:J)&gt;0,SUMIF('LOGBOEK 2010'!AA:AA,A6,'LOGBOEK 2010'!J:J),"")</f>
      </c>
      <c r="J6" s="286"/>
      <c r="K6" s="338">
        <f>SUM(I6:J6)</f>
        <v>0</v>
      </c>
    </row>
    <row r="7" spans="1:11" ht="12.75">
      <c r="A7" s="386" t="s">
        <v>139</v>
      </c>
      <c r="B7" s="303"/>
      <c r="C7" s="303"/>
      <c r="D7" s="286"/>
      <c r="E7" s="303"/>
      <c r="F7" s="326"/>
      <c r="G7" s="327"/>
      <c r="H7" s="303"/>
      <c r="I7" s="286">
        <f>IF(SUMIF('LOGBOEK 2010'!AA:AA,A7,'LOGBOEK 2010'!J:J)&gt;0,SUMIF('LOGBOEK 2010'!AA:AA,A7,'LOGBOEK 2010'!J:J),"")</f>
      </c>
      <c r="J7" s="286"/>
      <c r="K7" s="338">
        <f aca="true" t="shared" si="0" ref="K7:K17">SUM(I7:J7)</f>
        <v>0</v>
      </c>
    </row>
    <row r="8" spans="1:11" ht="12.75">
      <c r="A8" s="386" t="s">
        <v>140</v>
      </c>
      <c r="B8" s="303"/>
      <c r="C8" s="303"/>
      <c r="D8" s="286"/>
      <c r="E8" s="303"/>
      <c r="F8" s="326"/>
      <c r="G8" s="327"/>
      <c r="H8" s="303"/>
      <c r="I8" s="286">
        <f>IF(SUMIF('LOGBOEK 2010'!AA:AA,A8,'LOGBOEK 2010'!J:J)&gt;0,SUMIF('LOGBOEK 2010'!AA:AA,A8,'LOGBOEK 2010'!J:J),"")</f>
      </c>
      <c r="J8" s="286"/>
      <c r="K8" s="338">
        <f t="shared" si="0"/>
        <v>0</v>
      </c>
    </row>
    <row r="9" spans="1:11" ht="12.75">
      <c r="A9" s="386" t="s">
        <v>141</v>
      </c>
      <c r="B9" s="287"/>
      <c r="C9" s="287"/>
      <c r="D9" s="286"/>
      <c r="E9" s="287"/>
      <c r="F9" s="287"/>
      <c r="G9" s="327"/>
      <c r="H9" s="287"/>
      <c r="I9" s="286">
        <f>IF(SUMIF('LOGBOEK 2010'!AA:AA,A9,'LOGBOEK 2010'!J:J)&gt;0,SUMIF('LOGBOEK 2010'!AA:AA,A9,'LOGBOEK 2010'!J:J),"")</f>
      </c>
      <c r="J9" s="286"/>
      <c r="K9" s="338">
        <f t="shared" si="0"/>
        <v>0</v>
      </c>
    </row>
    <row r="10" spans="1:11" ht="12.75">
      <c r="A10" s="386" t="s">
        <v>142</v>
      </c>
      <c r="B10" s="287"/>
      <c r="C10" s="287"/>
      <c r="D10" s="286"/>
      <c r="E10" s="287"/>
      <c r="F10" s="287"/>
      <c r="G10" s="327"/>
      <c r="H10" s="287"/>
      <c r="I10" s="286">
        <f>IF(SUMIF('LOGBOEK 2010'!AA:AA,A10,'LOGBOEK 2010'!J:J)&gt;0,SUMIF('LOGBOEK 2010'!AA:AA,A10,'LOGBOEK 2010'!J:J),"")</f>
      </c>
      <c r="J10" s="286"/>
      <c r="K10" s="338">
        <f t="shared" si="0"/>
        <v>0</v>
      </c>
    </row>
    <row r="11" spans="1:11" ht="12.75">
      <c r="A11" s="386" t="s">
        <v>143</v>
      </c>
      <c r="B11" s="287"/>
      <c r="C11" s="287"/>
      <c r="D11" s="286"/>
      <c r="E11" s="287"/>
      <c r="F11" s="287"/>
      <c r="G11" s="327"/>
      <c r="H11" s="287"/>
      <c r="I11" s="286">
        <f>IF(SUMIF('LOGBOEK 2010'!AA:AA,A11,'LOGBOEK 2010'!J:J)&gt;0,SUMIF('LOGBOEK 2010'!AA:AA,A11,'LOGBOEK 2010'!J:J),"")</f>
      </c>
      <c r="J11" s="286"/>
      <c r="K11" s="338">
        <f t="shared" si="0"/>
        <v>0</v>
      </c>
    </row>
    <row r="12" spans="1:11" ht="12.75">
      <c r="A12" s="386" t="s">
        <v>144</v>
      </c>
      <c r="B12" s="287"/>
      <c r="C12" s="287"/>
      <c r="D12" s="286"/>
      <c r="E12" s="287"/>
      <c r="F12" s="287"/>
      <c r="G12" s="327"/>
      <c r="H12" s="287"/>
      <c r="I12" s="286">
        <f>IF(SUMIF('LOGBOEK 2010'!AA:AA,A12,'LOGBOEK 2010'!J:J)&gt;0,SUMIF('LOGBOEK 2010'!AA:AA,A12,'LOGBOEK 2010'!J:J),"")</f>
      </c>
      <c r="J12" s="286"/>
      <c r="K12" s="338">
        <f t="shared" si="0"/>
        <v>0</v>
      </c>
    </row>
    <row r="13" spans="1:11" ht="12.75">
      <c r="A13" s="386" t="s">
        <v>145</v>
      </c>
      <c r="B13" s="287"/>
      <c r="C13" s="287"/>
      <c r="D13" s="286"/>
      <c r="E13" s="287"/>
      <c r="F13" s="287"/>
      <c r="G13" s="327"/>
      <c r="H13" s="287"/>
      <c r="I13" s="286">
        <f>IF(SUMIF('LOGBOEK 2010'!AA:AA,A13,'LOGBOEK 2010'!J:J)&gt;0,SUMIF('LOGBOEK 2010'!AA:AA,A13,'LOGBOEK 2010'!J:J),"")</f>
      </c>
      <c r="J13" s="286"/>
      <c r="K13" s="338">
        <f t="shared" si="0"/>
        <v>0</v>
      </c>
    </row>
    <row r="14" spans="1:11" ht="12.75">
      <c r="A14" s="386" t="s">
        <v>146</v>
      </c>
      <c r="B14" s="287"/>
      <c r="C14" s="287"/>
      <c r="D14" s="286"/>
      <c r="E14" s="287"/>
      <c r="F14" s="287"/>
      <c r="G14" s="327"/>
      <c r="H14" s="287"/>
      <c r="I14" s="286">
        <f>IF(SUMIF('LOGBOEK 2010'!AA:AA,A14,'LOGBOEK 2010'!J:J)&gt;0,SUMIF('LOGBOEK 2010'!AA:AA,A14,'LOGBOEK 2010'!J:J),"")</f>
      </c>
      <c r="J14" s="286"/>
      <c r="K14" s="338">
        <f t="shared" si="0"/>
        <v>0</v>
      </c>
    </row>
    <row r="15" spans="1:11" ht="12.75">
      <c r="A15" s="386" t="s">
        <v>147</v>
      </c>
      <c r="B15" s="287"/>
      <c r="C15" s="287"/>
      <c r="D15" s="286"/>
      <c r="E15" s="287"/>
      <c r="F15" s="287"/>
      <c r="G15" s="327"/>
      <c r="H15" s="287"/>
      <c r="I15" s="286">
        <f>IF(SUMIF('LOGBOEK 2010'!AA:AA,A15,'LOGBOEK 2010'!J:J)&gt;0,SUMIF('LOGBOEK 2010'!AA:AA,A15,'LOGBOEK 2010'!J:J),"")</f>
      </c>
      <c r="J15" s="286"/>
      <c r="K15" s="338">
        <f t="shared" si="0"/>
        <v>0</v>
      </c>
    </row>
    <row r="16" spans="1:11" ht="12.75">
      <c r="A16" s="386" t="s">
        <v>148</v>
      </c>
      <c r="B16" s="287"/>
      <c r="C16" s="287"/>
      <c r="D16" s="286"/>
      <c r="E16" s="287"/>
      <c r="F16" s="287"/>
      <c r="G16" s="327"/>
      <c r="H16" s="287"/>
      <c r="I16" s="286">
        <f>IF(SUMIF('LOGBOEK 2010'!AA:AA,A16,'LOGBOEK 2010'!J:J)&gt;0,SUMIF('LOGBOEK 2010'!AA:AA,A16,'LOGBOEK 2010'!J:J),"")</f>
      </c>
      <c r="J16" s="286"/>
      <c r="K16" s="338">
        <f t="shared" si="0"/>
        <v>0</v>
      </c>
    </row>
    <row r="17" spans="1:11" ht="13.5" thickBot="1">
      <c r="A17" s="387" t="s">
        <v>149</v>
      </c>
      <c r="B17" s="328"/>
      <c r="C17" s="328"/>
      <c r="D17" s="329"/>
      <c r="E17" s="328"/>
      <c r="F17" s="328"/>
      <c r="G17" s="330"/>
      <c r="H17" s="328"/>
      <c r="I17" s="329">
        <f>IF(SUMIF('LOGBOEK 2010'!AA:AA,A17,'LOGBOEK 2010'!J:J)&gt;0,SUMIF('LOGBOEK 2010'!AA:AA,A17,'LOGBOEK 2010'!J:J),"")</f>
      </c>
      <c r="J17" s="329"/>
      <c r="K17" s="339">
        <f t="shared" si="0"/>
        <v>0</v>
      </c>
    </row>
    <row r="18" ht="13.5" thickBot="1"/>
    <row r="19" spans="1:11" ht="13.5" thickBot="1">
      <c r="A19" s="399" t="s">
        <v>130</v>
      </c>
      <c r="B19" s="400"/>
      <c r="C19" s="400"/>
      <c r="D19" s="400"/>
      <c r="E19" s="400"/>
      <c r="F19" s="400"/>
      <c r="G19" s="400"/>
      <c r="H19" s="400"/>
      <c r="I19" s="400"/>
      <c r="J19" s="400"/>
      <c r="K19" s="401"/>
    </row>
    <row r="20" spans="1:11" ht="13.5" thickBot="1">
      <c r="A20" s="375" t="s">
        <v>115</v>
      </c>
      <c r="B20" s="376" t="s">
        <v>114</v>
      </c>
      <c r="C20" s="377" t="s">
        <v>116</v>
      </c>
      <c r="D20" s="377" t="s">
        <v>120</v>
      </c>
      <c r="E20" s="377" t="s">
        <v>121</v>
      </c>
      <c r="F20" s="377" t="s">
        <v>118</v>
      </c>
      <c r="G20" s="378" t="s">
        <v>117</v>
      </c>
      <c r="H20" s="377" t="s">
        <v>119</v>
      </c>
      <c r="I20" s="379" t="s">
        <v>134</v>
      </c>
      <c r="J20" s="380" t="s">
        <v>123</v>
      </c>
      <c r="K20" s="381" t="s">
        <v>124</v>
      </c>
    </row>
    <row r="21" spans="1:11" ht="12.75">
      <c r="A21" s="388" t="s">
        <v>129</v>
      </c>
      <c r="B21" s="382"/>
      <c r="C21" s="382"/>
      <c r="D21" s="383"/>
      <c r="E21" s="382"/>
      <c r="F21" s="384"/>
      <c r="G21" s="385"/>
      <c r="H21" s="382"/>
      <c r="I21" s="286">
        <f>IF(SUMIF('LOGBOEK 2010'!AA:AA,A21,'LOGBOEK 2010'!J:J)&gt;0,SUMIF('LOGBOEK 2010'!AA:AA,A21,'LOGBOEK 2010'!J:J),"")</f>
      </c>
      <c r="J21" s="383"/>
      <c r="K21" s="342">
        <f>SUM(I21:J21)</f>
        <v>0</v>
      </c>
    </row>
    <row r="22" spans="1:11" ht="12.75">
      <c r="A22" s="389" t="s">
        <v>150</v>
      </c>
      <c r="B22" s="287"/>
      <c r="C22" s="287"/>
      <c r="D22" s="286"/>
      <c r="E22" s="287"/>
      <c r="F22" s="326"/>
      <c r="G22" s="327"/>
      <c r="H22" s="287"/>
      <c r="I22" s="286">
        <f>IF(SUMIF('LOGBOEK 2010'!AA:AA,A22,'LOGBOEK 2010'!J:J)&gt;0,SUMIF('LOGBOEK 2010'!AA:AA,A22,'LOGBOEK 2010'!J:J),"")</f>
      </c>
      <c r="J22" s="286"/>
      <c r="K22" s="338">
        <f>SUM(I22:J22)</f>
        <v>0</v>
      </c>
    </row>
    <row r="23" spans="1:11" ht="12.75">
      <c r="A23" s="389" t="s">
        <v>151</v>
      </c>
      <c r="B23" s="287"/>
      <c r="C23" s="287"/>
      <c r="D23" s="286"/>
      <c r="E23" s="287"/>
      <c r="F23" s="326"/>
      <c r="G23" s="327"/>
      <c r="H23" s="287"/>
      <c r="I23" s="286">
        <f>IF(SUMIF('LOGBOEK 2010'!AA:AA,A23,'LOGBOEK 2010'!J:J)&gt;0,SUMIF('LOGBOEK 2010'!AA:AA,A23,'LOGBOEK 2010'!J:J),"")</f>
      </c>
      <c r="J23" s="286"/>
      <c r="K23" s="338">
        <f>SUM(I23:J23)</f>
        <v>0</v>
      </c>
    </row>
    <row r="24" spans="1:11" ht="12.75">
      <c r="A24" s="389" t="s">
        <v>152</v>
      </c>
      <c r="B24" s="287"/>
      <c r="C24" s="287"/>
      <c r="D24" s="286"/>
      <c r="E24" s="287"/>
      <c r="F24" s="326"/>
      <c r="G24" s="327"/>
      <c r="H24" s="287"/>
      <c r="I24" s="286">
        <f>IF(SUMIF('LOGBOEK 2010'!AA:AA,A24,'LOGBOEK 2010'!J:J)&gt;0,SUMIF('LOGBOEK 2010'!AA:AA,A24,'LOGBOEK 2010'!J:J),"")</f>
      </c>
      <c r="J24" s="286"/>
      <c r="K24" s="338">
        <f>SUM(I24:J24)</f>
        <v>0</v>
      </c>
    </row>
    <row r="25" spans="1:11" ht="12.75">
      <c r="A25" s="389" t="s">
        <v>153</v>
      </c>
      <c r="B25" s="303"/>
      <c r="C25" s="303"/>
      <c r="D25" s="286"/>
      <c r="E25" s="303"/>
      <c r="F25" s="326"/>
      <c r="G25" s="327"/>
      <c r="H25" s="303"/>
      <c r="I25" s="286">
        <f>IF(SUMIF('LOGBOEK 2010'!AA:AA,A25,'LOGBOEK 2010'!J:J)&gt;0,SUMIF('LOGBOEK 2010'!AA:AA,A25,'LOGBOEK 2010'!J:J),"")</f>
      </c>
      <c r="J25" s="286"/>
      <c r="K25" s="338">
        <f aca="true" t="shared" si="1" ref="K25:K30">SUM(I25:J25)</f>
        <v>0</v>
      </c>
    </row>
    <row r="26" spans="1:11" ht="12.75">
      <c r="A26" s="389" t="s">
        <v>154</v>
      </c>
      <c r="B26" s="303"/>
      <c r="C26" s="303"/>
      <c r="D26" s="286"/>
      <c r="E26" s="303"/>
      <c r="F26" s="326"/>
      <c r="G26" s="327"/>
      <c r="H26" s="303"/>
      <c r="I26" s="286">
        <f>IF(SUMIF('LOGBOEK 2010'!AA:AA,A26,'LOGBOEK 2010'!J:J)&gt;0,SUMIF('LOGBOEK 2010'!AA:AA,A26,'LOGBOEK 2010'!J:J),"")</f>
      </c>
      <c r="J26" s="286"/>
      <c r="K26" s="338">
        <f t="shared" si="1"/>
        <v>0</v>
      </c>
    </row>
    <row r="27" spans="1:11" ht="12.75">
      <c r="A27" s="389" t="s">
        <v>155</v>
      </c>
      <c r="B27" s="287"/>
      <c r="C27" s="287"/>
      <c r="D27" s="286"/>
      <c r="E27" s="287"/>
      <c r="F27" s="287"/>
      <c r="G27" s="327"/>
      <c r="H27" s="287"/>
      <c r="I27" s="286">
        <f>IF(SUMIF('LOGBOEK 2010'!AA:AA,A27,'LOGBOEK 2010'!J:J)&gt;0,SUMIF('LOGBOEK 2010'!AA:AA,A27,'LOGBOEK 2010'!J:J),"")</f>
      </c>
      <c r="J27" s="286"/>
      <c r="K27" s="338">
        <f t="shared" si="1"/>
        <v>0</v>
      </c>
    </row>
    <row r="28" spans="1:11" ht="12.75">
      <c r="A28" s="389" t="s">
        <v>156</v>
      </c>
      <c r="B28" s="287"/>
      <c r="C28" s="287"/>
      <c r="D28" s="286"/>
      <c r="E28" s="287"/>
      <c r="F28" s="287"/>
      <c r="G28" s="327"/>
      <c r="H28" s="287"/>
      <c r="I28" s="286">
        <f>IF(SUMIF('LOGBOEK 2010'!AA:AA,A28,'LOGBOEK 2010'!J:J)&gt;0,SUMIF('LOGBOEK 2010'!AA:AA,A28,'LOGBOEK 2010'!J:J),"")</f>
      </c>
      <c r="J28" s="286"/>
      <c r="K28" s="338">
        <f t="shared" si="1"/>
        <v>0</v>
      </c>
    </row>
    <row r="29" spans="1:11" ht="12.75">
      <c r="A29" s="389" t="s">
        <v>157</v>
      </c>
      <c r="B29" s="287"/>
      <c r="C29" s="287"/>
      <c r="D29" s="286"/>
      <c r="E29" s="287"/>
      <c r="F29" s="287"/>
      <c r="G29" s="327"/>
      <c r="H29" s="287"/>
      <c r="I29" s="286">
        <f>IF(SUMIF('LOGBOEK 2010'!AA:AA,A29,'LOGBOEK 2010'!J:J)&gt;0,SUMIF('LOGBOEK 2010'!AA:AA,A29,'LOGBOEK 2010'!J:J),"")</f>
      </c>
      <c r="J29" s="286"/>
      <c r="K29" s="338">
        <f t="shared" si="1"/>
        <v>0</v>
      </c>
    </row>
    <row r="30" spans="1:11" ht="13.5" thickBot="1">
      <c r="A30" s="390" t="s">
        <v>158</v>
      </c>
      <c r="B30" s="328"/>
      <c r="C30" s="328"/>
      <c r="D30" s="329"/>
      <c r="E30" s="328"/>
      <c r="F30" s="328"/>
      <c r="G30" s="330"/>
      <c r="H30" s="328"/>
      <c r="I30" s="329">
        <f>IF(SUMIF('LOGBOEK 2010'!AA:AA,A30,'LOGBOEK 2010'!J:J)&gt;0,SUMIF('LOGBOEK 2010'!AA:AA,A30,'LOGBOEK 2010'!J:J),"")</f>
      </c>
      <c r="J30" s="329"/>
      <c r="K30" s="339">
        <f t="shared" si="1"/>
        <v>0</v>
      </c>
    </row>
  </sheetData>
  <sheetProtection/>
  <mergeCells count="2">
    <mergeCell ref="A19:K19"/>
    <mergeCell ref="A1:K1"/>
  </mergeCells>
  <conditionalFormatting sqref="K21:K30 K3:K17">
    <cfRule type="cellIs" priority="1" dxfId="0" operator="greaterThan" stopIfTrue="1">
      <formula>999</formula>
    </cfRule>
  </conditionalFormatting>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Blad3"/>
  <dimension ref="A1:AB73"/>
  <sheetViews>
    <sheetView zoomScalePageLayoutView="0" workbookViewId="0" topLeftCell="A20">
      <selection activeCell="G24" sqref="G24"/>
    </sheetView>
  </sheetViews>
  <sheetFormatPr defaultColWidth="9.140625" defaultRowHeight="12.75"/>
  <cols>
    <col min="1" max="1" width="11.00390625" style="125" bestFit="1" customWidth="1"/>
    <col min="2" max="2" width="3.00390625" style="125" hidden="1" customWidth="1"/>
    <col min="3" max="4" width="4.00390625" style="124" hidden="1" customWidth="1"/>
    <col min="5" max="5" width="3.8515625" style="124" bestFit="1" customWidth="1"/>
    <col min="6" max="6" width="3.7109375" style="128" bestFit="1" customWidth="1"/>
    <col min="7" max="7" width="7.57421875" style="124" bestFit="1" customWidth="1"/>
    <col min="8" max="8" width="8.140625" style="242" bestFit="1" customWidth="1"/>
    <col min="9" max="9" width="3.7109375" style="128" bestFit="1" customWidth="1"/>
    <col min="10" max="10" width="7.57421875" style="124" bestFit="1" customWidth="1"/>
    <col min="11" max="11" width="8.140625" style="242" bestFit="1" customWidth="1"/>
    <col min="12" max="12" width="4.421875" style="124" bestFit="1" customWidth="1"/>
    <col min="13" max="13" width="7.7109375" style="124" bestFit="1" customWidth="1"/>
    <col min="14" max="14" width="8.140625" style="242" bestFit="1" customWidth="1"/>
    <col min="15" max="15" width="3.8515625" style="124" bestFit="1" customWidth="1"/>
    <col min="16" max="16" width="7.140625" style="124" bestFit="1" customWidth="1"/>
    <col min="17" max="17" width="8.140625" style="124" bestFit="1" customWidth="1"/>
    <col min="18" max="18" width="3.8515625" style="124" bestFit="1" customWidth="1"/>
    <col min="19" max="19" width="7.140625" style="124" bestFit="1" customWidth="1"/>
    <col min="20" max="20" width="8.140625" style="124" bestFit="1" customWidth="1"/>
    <col min="21" max="21" width="3.8515625" style="124" bestFit="1" customWidth="1"/>
    <col min="22" max="22" width="7.57421875" style="124" bestFit="1" customWidth="1"/>
    <col min="23" max="23" width="8.140625" style="124" bestFit="1" customWidth="1"/>
    <col min="24" max="24" width="3.7109375" style="124" bestFit="1" customWidth="1"/>
    <col min="25" max="25" width="7.00390625" style="124" bestFit="1" customWidth="1"/>
    <col min="26" max="26" width="8.140625" style="124" bestFit="1" customWidth="1"/>
    <col min="27" max="28" width="3.7109375" style="124" bestFit="1" customWidth="1"/>
    <col min="29" max="16384" width="9.140625" style="125" customWidth="1"/>
  </cols>
  <sheetData>
    <row r="1" spans="1:26" ht="13.5" thickBot="1">
      <c r="A1" s="214"/>
      <c r="B1" s="391"/>
      <c r="C1" s="217"/>
      <c r="D1" s="217"/>
      <c r="E1" s="213" t="s">
        <v>15</v>
      </c>
      <c r="F1" s="257" t="s">
        <v>51</v>
      </c>
      <c r="G1" s="258" t="s">
        <v>52</v>
      </c>
      <c r="H1" s="259" t="s">
        <v>53</v>
      </c>
      <c r="I1" s="241" t="s">
        <v>12</v>
      </c>
      <c r="J1" s="208" t="s">
        <v>67</v>
      </c>
      <c r="K1" s="243" t="s">
        <v>58</v>
      </c>
      <c r="L1" s="241" t="s">
        <v>13</v>
      </c>
      <c r="M1" s="208" t="s">
        <v>68</v>
      </c>
      <c r="N1" s="243" t="s">
        <v>59</v>
      </c>
      <c r="O1" s="241" t="s">
        <v>54</v>
      </c>
      <c r="P1" s="208" t="s">
        <v>69</v>
      </c>
      <c r="Q1" s="243" t="s">
        <v>55</v>
      </c>
      <c r="R1" s="241" t="s">
        <v>56</v>
      </c>
      <c r="S1" s="208" t="s">
        <v>70</v>
      </c>
      <c r="T1" s="243" t="s">
        <v>57</v>
      </c>
      <c r="U1" s="254" t="s">
        <v>60</v>
      </c>
      <c r="V1" s="255" t="s">
        <v>71</v>
      </c>
      <c r="W1" s="256" t="s">
        <v>61</v>
      </c>
      <c r="X1" s="254" t="s">
        <v>49</v>
      </c>
      <c r="Y1" s="255" t="s">
        <v>72</v>
      </c>
      <c r="Z1" s="256" t="s">
        <v>66</v>
      </c>
    </row>
    <row r="2" spans="1:26" ht="13.5" thickBot="1">
      <c r="A2" s="215">
        <v>2010</v>
      </c>
      <c r="B2" s="392"/>
      <c r="C2" s="216">
        <v>2</v>
      </c>
      <c r="D2" s="216">
        <v>369</v>
      </c>
      <c r="E2" s="216">
        <f>IF(COUNTIF('LOGBOEK 2010'!M:M,"R")&gt;0,COUNTIF('LOGBOEK 2010'!M:M,"R"),"")</f>
      </c>
      <c r="F2" s="260">
        <f>IF(COUNTIF('LOGBOEK 2010'!M:M,"T")+COUNTIF('LOGBOEK 2010'!M:M,"W")+COUNTIF('LOGBOEK 2010'!M:M,"C")+COUNTIF('LOGBOEK 2010'!M:M,"P")&gt;0,COUNTIF('LOGBOEK 2010'!M:M,"T")+COUNTIF('LOGBOEK 2010'!M:M,"W")+COUNTIF('LOGBOEK 2010'!M:M,"C")+COUNTIF('LOGBOEK 2010'!M:M,"P"),"")</f>
      </c>
      <c r="G2" s="261">
        <f>IF(SUMIF('LOGBOEK 2010'!M:M,"T",'LOGBOEK 2010'!J:J)+SUMIF('LOGBOEK 2010'!M:M,"W",'LOGBOEK 2010'!J:J)+SUMIF('LOGBOEK 2010'!M:M,"C",'LOGBOEK 2010'!J:J)+SUMIF('LOGBOEK 2010'!M:M,"P",'LOGBOEK 2010'!J:J)&gt;0,SUMIF('LOGBOEK 2010'!M:M,"T",'LOGBOEK 2010'!J:J)+SUMIF('LOGBOEK 2010'!M:M,"W",'LOGBOEK 2010'!J:J)+SUMIF('LOGBOEK 2010'!M:M,"C",'LOGBOEK 2010'!J:J)+SUMIF('LOGBOEK 2010'!M:M,"P",'LOGBOEK 2010'!J:J),"")</f>
      </c>
      <c r="H2" s="262">
        <f>IF(SUMIF('LOGBOEK 2010'!M:M,"T",'LOGBOEK 2010'!K:K)+SUMIF('LOGBOEK 2010'!M:M,"W"+SUMIF('LOGBOEK 2010'!M:M,"C",'LOGBOEK 2010'!K:K)+SUMIF('LOGBOEK 2010'!M:M,"P",'LOGBOEK 2010'!K:K),'LOGBOEK 2010'!K:K)&gt;0,SUMIF('LOGBOEK 2010'!M:M,"T",'LOGBOEK 2010'!K:K)+SUMIF('LOGBOEK 2010'!M:M,"W",'LOGBOEK 2010'!K:K)+SUMIF('LOGBOEK 2010'!M:M,"C",'LOGBOEK 2010'!K:K)+SUMIF('LOGBOEK 2010'!M:M,"P",'LOGBOEK 2010'!K:K),"")</f>
      </c>
      <c r="I2" s="260">
        <f>IF(COUNTIF('LOGBOEK 2010'!M:M,"T")&gt;0,COUNTIF('LOGBOEK 2010'!M:M,"T"),"")</f>
      </c>
      <c r="J2" s="261">
        <f>IF(SUMIF('LOGBOEK 2010'!M:M,"T",'LOGBOEK 2010'!J:J),SUMIF('LOGBOEK 2010'!M:M,"T",'LOGBOEK 2010'!J:J),"")</f>
      </c>
      <c r="K2" s="262">
        <f>IF(SUMIF('LOGBOEK 2010'!M:M,"T",'LOGBOEK 2010'!K:K)&gt;0,SUMIF('LOGBOEK 2010'!M:M,"T",'LOGBOEK 2010'!K:K),"")</f>
      </c>
      <c r="L2" s="260">
        <f>IF(COUNTIF('LOGBOEK 2010'!M:M,"W")&gt;0,COUNTIF('LOGBOEK 2010'!M:M,"W"),"")</f>
      </c>
      <c r="M2" s="261">
        <f>IF(SUMIF('LOGBOEK 2010'!M:M,"W",'LOGBOEK 2010'!J:J)&gt;0,SUMIF('LOGBOEK 2010'!M:M,"W",'LOGBOEK 2010'!J:J),"")</f>
      </c>
      <c r="N2" s="262">
        <f>IF(SUMIF('LOGBOEK 2010'!M:M,"W",'LOGBOEK 2010'!K:K)&gt;0,SUMIF('LOGBOEK 2010'!M:M,"W",'LOGBOEK 2010'!K:K),"")</f>
      </c>
      <c r="O2" s="260">
        <f>IF(COUNTIF('LOGBOEK 2010'!M:M,"C")&gt;0,COUNTIF('LOGBOEK 2010'!M:M,"C"),"")</f>
      </c>
      <c r="P2" s="261">
        <f>IF(SUMIF('LOGBOEK 2010'!M:M,"C",'LOGBOEK 2010'!J:J)&gt;0,SUMIF('LOGBOEK 2010'!M:M,"C",'LOGBOEK 2010'!J:J),"")</f>
      </c>
      <c r="Q2" s="262">
        <f>IF(SUMIF('LOGBOEK 2010'!M:M,"C",'LOGBOEK 2010'!K:K)&gt;0,SUMIF('LOGBOEK 2010'!M:M,"C",'LOGBOEK 2010'!K:K),"")</f>
      </c>
      <c r="R2" s="260">
        <f>IF(COUNTIF('LOGBOEK 2010'!M:M,"P")&gt;0,COUNTIF('LOGBOEK 2010'!M:M,"P"),"")</f>
      </c>
      <c r="S2" s="261">
        <f>IF(SUMIF('LOGBOEK 2010'!M:M,"P",'LOGBOEK 2010'!J:J)&gt;0,SUMIF('LOGBOEK 2010'!M:M,"P",'LOGBOEK 2010'!J:J),"")</f>
      </c>
      <c r="T2" s="262">
        <f>IF(SUMIF('LOGBOEK 2010'!M:M,"P",'LOGBOEK 2010'!K:K)&gt;0,SUMIF('LOGBOEK 2010'!M:M,"P",'LOGBOEK 2010'!K:K),"")</f>
      </c>
      <c r="U2" s="260">
        <f>IF(COUNTIF('LOGBOEK 2010'!M:M,"H")&gt;0,COUNTIF('LOGBOEK 2010'!M:M,"H"),"")</f>
      </c>
      <c r="V2" s="261">
        <f>IF(SUMIF('LOGBOEK 2010'!M:M,"H",'LOGBOEK 2010'!J:J)&gt;0,SUMIF('LOGBOEK 2010'!M:M,"H",'LOGBOEK 2010'!J:J),"")</f>
      </c>
      <c r="W2" s="262">
        <f>IF(SUMIF('LOGBOEK 2010'!M:M,"H",'LOGBOEK 2010'!K:K)&gt;0,SUMIF('LOGBOEK 2010'!M:M,"H",'LOGBOEK 2010'!K:K),"")</f>
      </c>
      <c r="X2" s="260">
        <f>IF(COUNTIF('LOGBOEK 2010'!M:M,"F")&gt;0,COUNTIF('LOGBOEK 2010'!M:M,"F"),"")</f>
      </c>
      <c r="Y2" s="261">
        <f>IF(SUMIF('LOGBOEK 2010'!M:M,"F",'LOGBOEK 2010'!J:J)&gt;0,SUMIF('LOGBOEK 2010'!M:M,"F",'LOGBOEK 2010'!J:J),"")</f>
      </c>
      <c r="Z2" s="262">
        <f>IF(SUMIF('LOGBOEK 2010'!M:M,"F",'LOGBOEK 2010'!K:K)&gt;0,SUMIF('LOGBOEK 2010'!M:M,"F",'LOGBOEK 2010'!K:K),"")</f>
      </c>
    </row>
    <row r="3" ht="13.5" thickBot="1"/>
    <row r="4" spans="1:28" ht="13.5" thickBot="1">
      <c r="A4" s="150"/>
      <c r="B4" s="214"/>
      <c r="C4" s="218"/>
      <c r="D4" s="218"/>
      <c r="E4" s="217" t="s">
        <v>15</v>
      </c>
      <c r="F4" s="241" t="s">
        <v>51</v>
      </c>
      <c r="G4" s="208" t="s">
        <v>52</v>
      </c>
      <c r="H4" s="243" t="s">
        <v>53</v>
      </c>
      <c r="I4" s="241" t="s">
        <v>12</v>
      </c>
      <c r="J4" s="208" t="s">
        <v>67</v>
      </c>
      <c r="K4" s="243" t="s">
        <v>58</v>
      </c>
      <c r="L4" s="241" t="s">
        <v>13</v>
      </c>
      <c r="M4" s="208" t="s">
        <v>68</v>
      </c>
      <c r="N4" s="243" t="s">
        <v>59</v>
      </c>
      <c r="O4" s="241" t="s">
        <v>54</v>
      </c>
      <c r="P4" s="208" t="s">
        <v>69</v>
      </c>
      <c r="Q4" s="243" t="s">
        <v>55</v>
      </c>
      <c r="R4" s="241" t="s">
        <v>56</v>
      </c>
      <c r="S4" s="208" t="s">
        <v>70</v>
      </c>
      <c r="T4" s="245" t="s">
        <v>57</v>
      </c>
      <c r="U4" s="254" t="s">
        <v>60</v>
      </c>
      <c r="V4" s="255" t="s">
        <v>71</v>
      </c>
      <c r="W4" s="256" t="s">
        <v>61</v>
      </c>
      <c r="X4" s="254" t="s">
        <v>49</v>
      </c>
      <c r="Y4" s="255" t="s">
        <v>72</v>
      </c>
      <c r="Z4" s="256" t="s">
        <v>66</v>
      </c>
      <c r="AA4" s="129"/>
      <c r="AB4" s="238"/>
    </row>
    <row r="5" spans="1:28" ht="12.75">
      <c r="A5" s="130" t="s">
        <v>0</v>
      </c>
      <c r="B5" s="130">
        <v>1</v>
      </c>
      <c r="C5" s="143">
        <v>2</v>
      </c>
      <c r="D5" s="143">
        <v>32</v>
      </c>
      <c r="E5" s="160">
        <f>IF(COUNTIF('LOGBOEK 2010'!O:O,"R"&amp;B5)&gt;0,COUNTIF('LOGBOEK 2010'!O:O,"R"&amp;B5),"")</f>
      </c>
      <c r="F5" s="144">
        <f>IF(COUNTIF('LOGBOEK 2010'!O:O,"T"&amp;B5)+COUNTIF('LOGBOEK 2010'!O:O,"W"&amp;B5)+COUNTIF('LOGBOEK 2010'!O:O,"C"&amp;B5)+COUNTIF('LOGBOEK 2010'!O:O,"P"&amp;B5)=0,"",COUNTIF('LOGBOEK 2010'!O:O,"T"&amp;B5)+COUNTIF('LOGBOEK 2010'!O:O,"W"&amp;B5)+COUNTIF('LOGBOEK 2010'!O:O,"C"&amp;B5)+COUNTIF('LOGBOEK 2010'!O:O,"P"&amp;B5))</f>
      </c>
      <c r="G5" s="212">
        <f>IF(SUMIF('LOGBOEK 2010'!O:O,"T"&amp;B5,'LOGBOEK 2010'!J:J)+SUMIF('LOGBOEK 2010'!O:O,"W"&amp;B5,'LOGBOEK 2010'!J:J)+SUMIF('LOGBOEK 2010'!O:O,"C"&amp;B5,'LOGBOEK 2010'!J:J)+SUMIF('LOGBOEK 2010'!O:O,"P"&amp;B5,'LOGBOEK 2010'!J:J)&gt;0,SUMIF('LOGBOEK 2010'!O:O,"T"&amp;B5,'LOGBOEK 2010'!J:J)+SUMIF('LOGBOEK 2010'!O:O,"W"&amp;B5,'LOGBOEK 2010'!J:J)+SUMIF('LOGBOEK 2010'!O:O,"C"&amp;B5,'LOGBOEK 2010'!J:J)+SUMIF('LOGBOEK 2010'!O:O,"P"&amp;B5,'LOGBOEK 2010'!J:J),"")</f>
      </c>
      <c r="H5" s="244">
        <f>IF(SUMIF('LOGBOEK 2010'!O:O,"T"&amp;B5,'LOGBOEK 2010'!K:K)+SUMIF('LOGBOEK 2010'!O:O,"W"&amp;B5,'LOGBOEK 2010'!K:K)+SUMIF('LOGBOEK 2010'!O:O,"C"&amp;B5,'LOGBOEK 2010'!K:K)+SUMIF('LOGBOEK 2010'!O:O,"P"&amp;B5,'LOGBOEK 2010'!K:K)&gt;0,SUMIF('LOGBOEK 2010'!O:O,"T"&amp;B5,'LOGBOEK 2010'!K:K)+SUMIF('LOGBOEK 2010'!O:O,"W"&amp;B5,'LOGBOEK 2010'!K:K)+SUMIF('LOGBOEK 2010'!O:O,"C"&amp;B5,'LOGBOEK 2010'!K:K)+SUMIF('LOGBOEK 2010'!O:O,"P"&amp;B5,'LOGBOEK 2010'!K:K),"")</f>
      </c>
      <c r="I5" s="142">
        <f>IF(COUNTIF('LOGBOEK 2010'!O:O,"T"&amp;B5)&gt;0,COUNTIF('LOGBOEK 2010'!O:O,"T"&amp;B5),"")</f>
      </c>
      <c r="J5" s="211">
        <f>IF(SUMIF('LOGBOEK 2010'!O:O,"T"&amp;B5,'LOGBOEK 2010'!J:J)&gt;0,SUMIF('LOGBOEK 2010'!O:O,"T"&amp;B5,'LOGBOEK 2010'!J:J),"")</f>
      </c>
      <c r="K5" s="246">
        <f>IF(SUMIF('LOGBOEK 2010'!O:O,"T"&amp;B5,'LOGBOEK 2010'!K:K)&gt;0,SUMIF('LOGBOEK 2010'!O:O,"T"&amp;B5,'LOGBOEK 2010'!K:K),"")</f>
      </c>
      <c r="L5" s="142">
        <f>IF(COUNTIF('LOGBOEK 2010'!O:O,"W"&amp;B5)&gt;0,COUNTIF('LOGBOEK 2010'!O:O,"W"&amp;B5),"")</f>
      </c>
      <c r="M5" s="211">
        <f>IF(SUMIF('LOGBOEK 2010'!O:O,"W"&amp;B5,'LOGBOEK 2010'!J:J)&gt;0,SUMIF('LOGBOEK 2010'!O:O,"W"&amp;B5,'LOGBOEK 2010'!J:J),"")</f>
      </c>
      <c r="N5" s="247">
        <f>IF(SUMIF('LOGBOEK 2010'!O:O,"W"&amp;B5,'LOGBOEK 2010'!K:K)&gt;0,SUMIF('LOGBOEK 2010'!O:O,"W"&amp;B5,'LOGBOEK 2010'!K:K),"")</f>
      </c>
      <c r="O5" s="142">
        <f>IF(COUNTIF('LOGBOEK 2010'!O:O,"C"&amp;B5)&gt;0,COUNTIF('LOGBOEK 2010'!O:O,"C"&amp;B5),"")</f>
      </c>
      <c r="P5" s="211">
        <f>IF(SUMIF('LOGBOEK 2010'!O:O,"C"&amp;B5,'LOGBOEK 2010'!J:J)&gt;0,SUMIF('LOGBOEK 2010'!O:O,"C"&amp;B5,'LOGBOEK 2010'!J:J),"")</f>
      </c>
      <c r="Q5" s="247">
        <f>IF(SUMIF('LOGBOEK 2010'!O:O,"C"&amp;B5,'LOGBOEK 2010'!K:K)&gt;0,SUMIF('LOGBOEK 2010'!O:O,"C"&amp;B5,'LOGBOEK 2010'!K:K),"")</f>
      </c>
      <c r="R5" s="142">
        <f>IF(COUNTIF('LOGBOEK 2010'!O:O,"P"&amp;B5)&gt;0,COUNTIF('LOGBOEK 2010'!O:O,"P"&amp;B5),"")</f>
      </c>
      <c r="S5" s="211">
        <f>IF(SUMIF('LOGBOEK 2010'!O:O,"P"&amp;B5,'LOGBOEK 2010'!J:J)&gt;0,SUMIF('LOGBOEK 2010'!O:O,"P"&amp;B5,'LOGBOEK 2010'!J:J),"")</f>
      </c>
      <c r="T5" s="247">
        <f>IF(SUMIF('LOGBOEK 2010'!O:O,"P"&amp;B5,'LOGBOEK 2010'!K:K)&gt;0,SUMIF('LOGBOEK 2010'!O:O,"P"&amp;B5,'LOGBOEK 2010'!K:K),"")</f>
      </c>
      <c r="U5" s="144">
        <f>IF(COUNTIF('LOGBOEK 2010'!O:O,"H"&amp;B5)&gt;0,COUNTIF('LOGBOEK 2010'!O:O,"H"&amp;B5),"")</f>
      </c>
      <c r="V5" s="211">
        <f>IF(SUMIF('LOGBOEK 2010'!O:O,"H"&amp;B5,'LOGBOEK 2010'!J:J)&gt;0,SUMIF('LOGBOEK 2010'!O:O,"H"&amp;B5,'LOGBOEK 2010'!J:J),"")</f>
      </c>
      <c r="W5" s="247">
        <f>IF(SUMIF('LOGBOEK 2010'!O:O,"H"&amp;B5,'LOGBOEK 2010'!K:K)&gt;0,SUMIF('LOGBOEK 2010'!O:O,"H"&amp;B5,'LOGBOEK 2010'!K:K),"")</f>
      </c>
      <c r="X5" s="144">
        <f>IF(COUNTIF('LOGBOEK 2010'!O:O,"F"&amp;B5)&gt;0,COUNTIF('LOGBOEK 2010'!O:O,"F"&amp;B5),"")</f>
      </c>
      <c r="Y5" s="211">
        <f>IF(SUMIF('LOGBOEK 2010'!O:O,"F"&amp;B5,'LOGBOEK 2010'!J:J)&gt;0,SUMIF('LOGBOEK 2010'!O:O,"F"&amp;B5,'LOGBOEK 2010'!J:J),"")</f>
      </c>
      <c r="Z5" s="247">
        <f>IF(SUMIF('LOGBOEK 2010'!O:O,"F"&amp;B5,'LOGBOEK 2010'!K:K)&gt;0,SUMIF('LOGBOEK 2010'!O:O,"F"&amp;B5,'LOGBOEK 2010'!K:K),"")</f>
      </c>
      <c r="AB5" s="240"/>
    </row>
    <row r="6" spans="1:26" ht="12.75">
      <c r="A6" s="131" t="s">
        <v>1</v>
      </c>
      <c r="B6" s="131">
        <v>2</v>
      </c>
      <c r="C6" s="145">
        <v>33</v>
      </c>
      <c r="D6" s="145">
        <v>60</v>
      </c>
      <c r="E6" s="166">
        <f>IF(COUNTIF('LOGBOEK 2010'!O:O,"R"&amp;B6)&gt;0,COUNTIF('LOGBOEK 2010'!O:O,"R"&amp;B6),"")</f>
      </c>
      <c r="F6" s="144">
        <f>IF(COUNTIF('LOGBOEK 2010'!O:O,"T"&amp;B6)+COUNTIF('LOGBOEK 2010'!O:O,"W"&amp;B6)+COUNTIF('LOGBOEK 2010'!O:O,"C"&amp;B6)+COUNTIF('LOGBOEK 2010'!O:O,"P"&amp;B6)=0,"",COUNTIF('LOGBOEK 2010'!O:O,"T"&amp;B6)+COUNTIF('LOGBOEK 2010'!O:O,"W"&amp;B6)+COUNTIF('LOGBOEK 2010'!O:O,"C"&amp;B6)+COUNTIF('LOGBOEK 2010'!O:O,"P"&amp;B6))</f>
      </c>
      <c r="G6" s="212">
        <f>IF(SUMIF('LOGBOEK 2010'!O:O,"T"&amp;B6,'LOGBOEK 2010'!J:J)+SUMIF('LOGBOEK 2010'!O:O,"W"&amp;B6,'LOGBOEK 2010'!J:J)+SUMIF('LOGBOEK 2010'!O:O,"C"&amp;B6,'LOGBOEK 2010'!J:J)+SUMIF('LOGBOEK 2010'!O:O,"P"&amp;B6,'LOGBOEK 2010'!J:J)&gt;0,SUMIF('LOGBOEK 2010'!O:O,"T"&amp;B6,'LOGBOEK 2010'!J:J)+SUMIF('LOGBOEK 2010'!O:O,"W"&amp;B6,'LOGBOEK 2010'!J:J)+SUMIF('LOGBOEK 2010'!O:O,"C"&amp;B6,'LOGBOEK 2010'!J:J)+SUMIF('LOGBOEK 2010'!O:O,"P"&amp;B6,'LOGBOEK 2010'!J:J),"")</f>
      </c>
      <c r="H6" s="248">
        <f>IF(SUMIF('LOGBOEK 2010'!O:O,"T"&amp;B6,'LOGBOEK 2010'!K:K)+SUMIF('LOGBOEK 2010'!O:O,"W"&amp;B6,'LOGBOEK 2010'!K:K)+SUMIF('LOGBOEK 2010'!O:O,"C"&amp;B6,'LOGBOEK 2010'!K:K)+SUMIF('LOGBOEK 2010'!O:O,"P"&amp;B6,'LOGBOEK 2010'!K:K)&gt;0,SUMIF('LOGBOEK 2010'!O:O,"T"&amp;B6,'LOGBOEK 2010'!K:K)+SUMIF('LOGBOEK 2010'!O:O,"W"&amp;B6,'LOGBOEK 2010'!K:K)+SUMIF('LOGBOEK 2010'!O:O,"C"&amp;B6,'LOGBOEK 2010'!K:K)+SUMIF('LOGBOEK 2010'!O:O,"P"&amp;B6,'LOGBOEK 2010'!K:K),"")</f>
      </c>
      <c r="I6" s="144">
        <f>IF(COUNTIF('LOGBOEK 2010'!O:O,"T"&amp;B6)&gt;0,COUNTIF('LOGBOEK 2010'!O:O,"T"&amp;B6),"")</f>
      </c>
      <c r="J6" s="212">
        <f>IF(SUMIF('LOGBOEK 2010'!O:O,"T"&amp;B6,'LOGBOEK 2010'!J:J)&gt;0,SUMIF('LOGBOEK 2010'!O:O,"T"&amp;B6,'LOGBOEK 2010'!J:J),"")</f>
      </c>
      <c r="K6" s="244">
        <f>IF(SUMIF('LOGBOEK 2010'!O:O,"T"&amp;B6,'LOGBOEK 2010'!K:K)&gt;0,SUMIF('LOGBOEK 2010'!O:O,"T"&amp;B6,'LOGBOEK 2010'!K:K),"")</f>
      </c>
      <c r="L6" s="144">
        <f>IF(COUNTIF('LOGBOEK 2010'!O:O,"W"&amp;B6)&gt;0,COUNTIF('LOGBOEK 2010'!O:O,"W"&amp;B6),"")</f>
      </c>
      <c r="M6" s="212">
        <f>IF(SUMIF('LOGBOEK 2010'!O:O,"W"&amp;B6,'LOGBOEK 2010'!J:J)&gt;0,SUMIF('LOGBOEK 2010'!O:O,"W"&amp;B6,'LOGBOEK 2010'!J:J),"")</f>
      </c>
      <c r="N6" s="248">
        <f>IF(SUMIF('LOGBOEK 2010'!O:O,"W"&amp;B6,'LOGBOEK 2010'!K:K)&gt;0,SUMIF('LOGBOEK 2010'!O:O,"W"&amp;B6,'LOGBOEK 2010'!K:K),"")</f>
      </c>
      <c r="O6" s="144">
        <f>IF(COUNTIF('LOGBOEK 2010'!O:O,"C"&amp;B6)&gt;0,COUNTIF('LOGBOEK 2010'!O:O,"C"&amp;B6),"")</f>
      </c>
      <c r="P6" s="212">
        <f>IF(SUMIF('LOGBOEK 2010'!O:O,"C"&amp;B6,'LOGBOEK 2010'!J:J)&gt;0,SUMIF('LOGBOEK 2010'!O:O,"C"&amp;B6,'LOGBOEK 2010'!J:J),"")</f>
      </c>
      <c r="Q6" s="248">
        <f>IF(SUMIF('LOGBOEK 2010'!O:O,"C"&amp;B6,'LOGBOEK 2010'!K:K)&gt;0,SUMIF('LOGBOEK 2010'!O:O,"C"&amp;B6,'LOGBOEK 2010'!K:K),"")</f>
      </c>
      <c r="R6" s="144">
        <f>IF(COUNTIF('LOGBOEK 2010'!O:O,"P"&amp;B6)&gt;0,COUNTIF('LOGBOEK 2010'!O:O,"P"&amp;B6),"")</f>
      </c>
      <c r="S6" s="212">
        <f>IF(SUMIF('LOGBOEK 2010'!O:O,"P"&amp;B6,'LOGBOEK 2010'!J:J)&gt;0,SUMIF('LOGBOEK 2010'!O:O,"P"&amp;B6,'LOGBOEK 2010'!J:J),"")</f>
      </c>
      <c r="T6" s="248">
        <f>IF(SUMIF('LOGBOEK 2010'!O:O,"P"&amp;B6,'LOGBOEK 2010'!K:K)&gt;0,SUMIF('LOGBOEK 2010'!O:O,"P"&amp;B6,'LOGBOEK 2010'!K:K),"")</f>
      </c>
      <c r="U6" s="144">
        <f>IF(COUNTIF('LOGBOEK 2010'!O:O,"H"&amp;B6)&gt;0,COUNTIF('LOGBOEK 2010'!O:O,"H"&amp;B6),"")</f>
      </c>
      <c r="V6" s="212">
        <f>IF(SUMIF('LOGBOEK 2010'!O:O,"H"&amp;B6,'LOGBOEK 2010'!J:J)&gt;0,SUMIF('LOGBOEK 2010'!O:O,"H"&amp;B6,'LOGBOEK 2010'!J:J),"")</f>
      </c>
      <c r="W6" s="248">
        <f>IF(SUMIF('LOGBOEK 2010'!O:O,"H"&amp;B6,'LOGBOEK 2010'!K:K)&gt;0,SUMIF('LOGBOEK 2010'!O:O,"H"&amp;B6,'LOGBOEK 2010'!K:K),"")</f>
      </c>
      <c r="X6" s="144">
        <f>IF(COUNTIF('LOGBOEK 2010'!O:O,"F"&amp;B6)&gt;0,COUNTIF('LOGBOEK 2010'!O:O,"F"&amp;B6),"")</f>
      </c>
      <c r="Y6" s="212">
        <f>IF(SUMIF('LOGBOEK 2010'!O:O,"F"&amp;B6,'LOGBOEK 2010'!J:J)&gt;0,SUMIF('LOGBOEK 2010'!O:O,"F"&amp;B6,'LOGBOEK 2010'!J:J),"")</f>
      </c>
      <c r="Z6" s="248">
        <f>IF(SUMIF('LOGBOEK 2010'!O:O,"F"&amp;B6,'LOGBOEK 2010'!K:K)&gt;0,SUMIF('LOGBOEK 2010'!O:O,"F"&amp;B6,'LOGBOEK 2010'!K:K),"")</f>
      </c>
    </row>
    <row r="7" spans="1:28" ht="12.75">
      <c r="A7" s="132" t="s">
        <v>2</v>
      </c>
      <c r="B7" s="132">
        <v>3</v>
      </c>
      <c r="C7" s="145">
        <v>61</v>
      </c>
      <c r="D7" s="145">
        <v>91</v>
      </c>
      <c r="E7" s="166">
        <f>IF(COUNTIF('LOGBOEK 2010'!O:O,"R"&amp;B7)&gt;0,COUNTIF('LOGBOEK 2010'!O:O,"R"&amp;B7),"")</f>
      </c>
      <c r="F7" s="144">
        <f>IF(COUNTIF('LOGBOEK 2010'!O:O,"T"&amp;B7)+COUNTIF('LOGBOEK 2010'!O:O,"W"&amp;B7)+COUNTIF('LOGBOEK 2010'!O:O,"C"&amp;B7)+COUNTIF('LOGBOEK 2010'!O:O,"P"&amp;B7)=0,"",COUNTIF('LOGBOEK 2010'!O:O,"T"&amp;B7)+COUNTIF('LOGBOEK 2010'!O:O,"W"&amp;B7)+COUNTIF('LOGBOEK 2010'!O:O,"C"&amp;B7)+COUNTIF('LOGBOEK 2010'!O:O,"P"&amp;B7))</f>
      </c>
      <c r="G7" s="212">
        <f>IF(SUMIF('LOGBOEK 2010'!O:O,"T"&amp;B7,'LOGBOEK 2010'!J:J)+SUMIF('LOGBOEK 2010'!O:O,"W"&amp;B7,'LOGBOEK 2010'!J:J)+SUMIF('LOGBOEK 2010'!O:O,"C"&amp;B7,'LOGBOEK 2010'!J:J)+SUMIF('LOGBOEK 2010'!O:O,"P"&amp;B7,'LOGBOEK 2010'!J:J)&gt;0,SUMIF('LOGBOEK 2010'!O:O,"T"&amp;B7,'LOGBOEK 2010'!J:J)+SUMIF('LOGBOEK 2010'!O:O,"W"&amp;B7,'LOGBOEK 2010'!J:J)+SUMIF('LOGBOEK 2010'!O:O,"C"&amp;B7,'LOGBOEK 2010'!J:J)+SUMIF('LOGBOEK 2010'!O:O,"P"&amp;B7,'LOGBOEK 2010'!J:J),"")</f>
      </c>
      <c r="H7" s="244">
        <f>IF(SUMIF('LOGBOEK 2010'!O:O,"T"&amp;B7,'LOGBOEK 2010'!K:K)+SUMIF('LOGBOEK 2010'!O:O,"W"&amp;B7,'LOGBOEK 2010'!K:K)+SUMIF('LOGBOEK 2010'!O:O,"C"&amp;B7,'LOGBOEK 2010'!K:K)+SUMIF('LOGBOEK 2010'!O:O,"P"&amp;B7,'LOGBOEK 2010'!K:K)&gt;0,SUMIF('LOGBOEK 2010'!O:O,"T"&amp;B7,'LOGBOEK 2010'!K:K)+SUMIF('LOGBOEK 2010'!O:O,"W"&amp;B7,'LOGBOEK 2010'!K:K)+SUMIF('LOGBOEK 2010'!O:O,"C"&amp;B7,'LOGBOEK 2010'!K:K)+SUMIF('LOGBOEK 2010'!O:O,"P"&amp;B7,'LOGBOEK 2010'!K:K),"")</f>
      </c>
      <c r="I7" s="144">
        <f>IF(COUNTIF('LOGBOEK 2010'!O:O,"T"&amp;B7)&gt;0,COUNTIF('LOGBOEK 2010'!O:O,"T"&amp;B7),"")</f>
      </c>
      <c r="J7" s="212">
        <f>IF(SUMIF('LOGBOEK 2010'!O:O,"T"&amp;B7,'LOGBOEK 2010'!J:J)&gt;0,SUMIF('LOGBOEK 2010'!O:O,"T"&amp;B7,'LOGBOEK 2010'!J:J),"")</f>
      </c>
      <c r="K7" s="244">
        <f>IF(SUMIF('LOGBOEK 2010'!O:O,"T"&amp;B7,'LOGBOEK 2010'!K:K)&gt;0,SUMIF('LOGBOEK 2010'!O:O,"T"&amp;B7,'LOGBOEK 2010'!K:K),"")</f>
      </c>
      <c r="L7" s="144">
        <f>IF(COUNTIF('LOGBOEK 2010'!O:O,"W"&amp;B7)&gt;0,COUNTIF('LOGBOEK 2010'!O:O,"W"&amp;B7),"")</f>
      </c>
      <c r="M7" s="212">
        <f>IF(SUMIF('LOGBOEK 2010'!O:O,"W"&amp;B7,'LOGBOEK 2010'!J:J)&gt;0,SUMIF('LOGBOEK 2010'!O:O,"W"&amp;B7,'LOGBOEK 2010'!J:J),"")</f>
      </c>
      <c r="N7" s="248">
        <f>IF(SUMIF('LOGBOEK 2010'!O:O,"W"&amp;B7,'LOGBOEK 2010'!K:K)&gt;0,SUMIF('LOGBOEK 2010'!O:O,"W"&amp;B7,'LOGBOEK 2010'!K:K),"")</f>
      </c>
      <c r="O7" s="144">
        <f>IF(COUNTIF('LOGBOEK 2010'!O:O,"C"&amp;B7)&gt;0,COUNTIF('LOGBOEK 2010'!O:O,"C"&amp;B7),"")</f>
      </c>
      <c r="P7" s="212">
        <f>IF(SUMIF('LOGBOEK 2010'!O:O,"C"&amp;B7,'LOGBOEK 2010'!J:J)&gt;0,SUMIF('LOGBOEK 2010'!O:O,"C"&amp;B7,'LOGBOEK 2010'!J:J),"")</f>
      </c>
      <c r="Q7" s="248">
        <f>IF(SUMIF('LOGBOEK 2010'!O:O,"C"&amp;B7,'LOGBOEK 2010'!K:K)&gt;0,SUMIF('LOGBOEK 2010'!O:O,"C"&amp;B7,'LOGBOEK 2010'!K:K),"")</f>
      </c>
      <c r="R7" s="144">
        <f>IF(COUNTIF('LOGBOEK 2010'!O:O,"P"&amp;B7)&gt;0,COUNTIF('LOGBOEK 2010'!O:O,"P"&amp;B7),"")</f>
      </c>
      <c r="S7" s="212">
        <f>IF(SUMIF('LOGBOEK 2010'!O:O,"P"&amp;B7,'LOGBOEK 2010'!J:J)&gt;0,SUMIF('LOGBOEK 2010'!O:O,"P"&amp;B7,'LOGBOEK 2010'!J:J),"")</f>
      </c>
      <c r="T7" s="248">
        <f>IF(SUMIF('LOGBOEK 2010'!O:O,"P"&amp;B7,'LOGBOEK 2010'!K:K)&gt;0,SUMIF('LOGBOEK 2010'!O:O,"P"&amp;B7,'LOGBOEK 2010'!K:K),"")</f>
      </c>
      <c r="U7" s="144">
        <f>IF(COUNTIF('LOGBOEK 2010'!O:O,"H"&amp;B7)&gt;0,COUNTIF('LOGBOEK 2010'!O:O,"H"&amp;B7),"")</f>
      </c>
      <c r="V7" s="212">
        <f>IF(SUMIF('LOGBOEK 2010'!O:O,"H"&amp;B7,'LOGBOEK 2010'!J:J)&gt;0,SUMIF('LOGBOEK 2010'!O:O,"H"&amp;B7,'LOGBOEK 2010'!J:J),"")</f>
      </c>
      <c r="W7" s="248">
        <f>IF(SUMIF('LOGBOEK 2010'!O:O,"H"&amp;B7,'LOGBOEK 2010'!K:K)&gt;0,SUMIF('LOGBOEK 2010'!O:O,"H"&amp;B7,'LOGBOEK 2010'!K:K),"")</f>
      </c>
      <c r="X7" s="144">
        <f>IF(COUNTIF('LOGBOEK 2010'!O:O,"F"&amp;B7)&gt;0,COUNTIF('LOGBOEK 2010'!O:O,"F"&amp;B7),"")</f>
      </c>
      <c r="Y7" s="212">
        <f>IF(SUMIF('LOGBOEK 2010'!O:O,"F"&amp;B7,'LOGBOEK 2010'!J:J)&gt;0,SUMIF('LOGBOEK 2010'!O:O,"F"&amp;B7,'LOGBOEK 2010'!J:J),"")</f>
      </c>
      <c r="Z7" s="248">
        <f>IF(SUMIF('LOGBOEK 2010'!O:O,"F"&amp;B7,'LOGBOEK 2010'!K:K)&gt;0,SUMIF('LOGBOEK 2010'!O:O,"F"&amp;B7,'LOGBOEK 2010'!K:K),"")</f>
      </c>
      <c r="AB7" s="239"/>
    </row>
    <row r="8" spans="1:26" ht="12.75">
      <c r="A8" s="133" t="s">
        <v>3</v>
      </c>
      <c r="B8" s="133">
        <v>4</v>
      </c>
      <c r="C8" s="145">
        <v>92</v>
      </c>
      <c r="D8" s="145">
        <v>121</v>
      </c>
      <c r="E8" s="166">
        <f>IF(COUNTIF('LOGBOEK 2010'!O:O,"R"&amp;B8)&gt;0,COUNTIF('LOGBOEK 2010'!O:O,"R"&amp;B8),"")</f>
      </c>
      <c r="F8" s="144">
        <f>IF(COUNTIF('LOGBOEK 2010'!O:O,"T"&amp;B8)+COUNTIF('LOGBOEK 2010'!O:O,"W"&amp;B8)+COUNTIF('LOGBOEK 2010'!O:O,"C"&amp;B8)+COUNTIF('LOGBOEK 2010'!O:O,"P"&amp;B8)=0,"",COUNTIF('LOGBOEK 2010'!O:O,"T"&amp;B8)+COUNTIF('LOGBOEK 2010'!O:O,"W"&amp;B8)+COUNTIF('LOGBOEK 2010'!O:O,"C"&amp;B8)+COUNTIF('LOGBOEK 2010'!O:O,"P"&amp;B8))</f>
      </c>
      <c r="G8" s="212">
        <f>IF(SUMIF('LOGBOEK 2010'!O:O,"T"&amp;B8,'LOGBOEK 2010'!J:J)+SUMIF('LOGBOEK 2010'!O:O,"W"&amp;B8,'LOGBOEK 2010'!J:J)+SUMIF('LOGBOEK 2010'!O:O,"C"&amp;B8,'LOGBOEK 2010'!J:J)+SUMIF('LOGBOEK 2010'!O:O,"P"&amp;B8,'LOGBOEK 2010'!J:J)&gt;0,SUMIF('LOGBOEK 2010'!O:O,"T"&amp;B8,'LOGBOEK 2010'!J:J)+SUMIF('LOGBOEK 2010'!O:O,"W"&amp;B8,'LOGBOEK 2010'!J:J)+SUMIF('LOGBOEK 2010'!O:O,"C"&amp;B8,'LOGBOEK 2010'!J:J)+SUMIF('LOGBOEK 2010'!O:O,"P"&amp;B8,'LOGBOEK 2010'!J:J),"")</f>
      </c>
      <c r="H8" s="244">
        <f>IF(SUMIF('LOGBOEK 2010'!O:O,"T"&amp;B8,'LOGBOEK 2010'!K:K)+SUMIF('LOGBOEK 2010'!O:O,"W"&amp;B8,'LOGBOEK 2010'!K:K)+SUMIF('LOGBOEK 2010'!O:O,"C"&amp;B8,'LOGBOEK 2010'!K:K)+SUMIF('LOGBOEK 2010'!O:O,"P"&amp;B8,'LOGBOEK 2010'!K:K)&gt;0,SUMIF('LOGBOEK 2010'!O:O,"T"&amp;B8,'LOGBOEK 2010'!K:K)+SUMIF('LOGBOEK 2010'!O:O,"W"&amp;B8,'LOGBOEK 2010'!K:K)+SUMIF('LOGBOEK 2010'!O:O,"C"&amp;B8,'LOGBOEK 2010'!K:K)+SUMIF('LOGBOEK 2010'!O:O,"P"&amp;B8,'LOGBOEK 2010'!K:K),"")</f>
      </c>
      <c r="I8" s="144">
        <f>IF(COUNTIF('LOGBOEK 2010'!O:O,"T"&amp;B8)&gt;0,COUNTIF('LOGBOEK 2010'!O:O,"T"&amp;B8),"")</f>
      </c>
      <c r="J8" s="212">
        <f>IF(SUMIF('LOGBOEK 2010'!O:O,"T"&amp;B8,'LOGBOEK 2010'!J:J)&gt;0,SUMIF('LOGBOEK 2010'!O:O,"T"&amp;B8,'LOGBOEK 2010'!J:J),"")</f>
      </c>
      <c r="K8" s="244">
        <f>IF(SUMIF('LOGBOEK 2010'!O:O,"T"&amp;B8,'LOGBOEK 2010'!K:K)&gt;0,SUMIF('LOGBOEK 2010'!O:O,"T"&amp;B8,'LOGBOEK 2010'!K:K),"")</f>
      </c>
      <c r="L8" s="144">
        <f>IF(COUNTIF('LOGBOEK 2010'!O:O,"W"&amp;B8)&gt;0,COUNTIF('LOGBOEK 2010'!O:O,"W"&amp;B8),"")</f>
      </c>
      <c r="M8" s="212">
        <f>IF(SUMIF('LOGBOEK 2010'!O:O,"W"&amp;B8,'LOGBOEK 2010'!J:J)&gt;0,SUMIF('LOGBOEK 2010'!O:O,"W"&amp;B8,'LOGBOEK 2010'!J:J),"")</f>
      </c>
      <c r="N8" s="248">
        <f>IF(SUMIF('LOGBOEK 2010'!O:O,"W"&amp;B8,'LOGBOEK 2010'!K:K)&gt;0,SUMIF('LOGBOEK 2010'!O:O,"W"&amp;B8,'LOGBOEK 2010'!K:K),"")</f>
      </c>
      <c r="O8" s="144">
        <f>IF(COUNTIF('LOGBOEK 2010'!O:O,"C"&amp;B8)&gt;0,COUNTIF('LOGBOEK 2010'!O:O,"C"&amp;B8),"")</f>
      </c>
      <c r="P8" s="212">
        <f>IF(SUMIF('LOGBOEK 2010'!O:O,"C"&amp;B8,'LOGBOEK 2010'!J:J)&gt;0,SUMIF('LOGBOEK 2010'!O:O,"C"&amp;B8,'LOGBOEK 2010'!J:J),"")</f>
      </c>
      <c r="Q8" s="248">
        <f>IF(SUMIF('LOGBOEK 2010'!O:O,"C"&amp;B8,'LOGBOEK 2010'!K:K)&gt;0,SUMIF('LOGBOEK 2010'!O:O,"C"&amp;B8,'LOGBOEK 2010'!K:K),"")</f>
      </c>
      <c r="R8" s="144">
        <f>IF(COUNTIF('LOGBOEK 2010'!O:O,"P"&amp;B8)&gt;0,COUNTIF('LOGBOEK 2010'!O:O,"P"&amp;B8),"")</f>
      </c>
      <c r="S8" s="212">
        <f>IF(SUMIF('LOGBOEK 2010'!O:O,"P"&amp;B8,'LOGBOEK 2010'!J:J)&gt;0,SUMIF('LOGBOEK 2010'!O:O,"P"&amp;B8,'LOGBOEK 2010'!J:J),"")</f>
      </c>
      <c r="T8" s="248">
        <f>IF(SUMIF('LOGBOEK 2010'!O:O,"P"&amp;B8,'LOGBOEK 2010'!K:K)&gt;0,SUMIF('LOGBOEK 2010'!O:O,"P"&amp;B8,'LOGBOEK 2010'!K:K),"")</f>
      </c>
      <c r="U8" s="144">
        <f>IF(COUNTIF('LOGBOEK 2010'!O:O,"H"&amp;B8)&gt;0,COUNTIF('LOGBOEK 2010'!O:O,"H"&amp;B8),"")</f>
      </c>
      <c r="V8" s="212">
        <f>IF(SUMIF('LOGBOEK 2010'!O:O,"H"&amp;B8,'LOGBOEK 2010'!J:J)&gt;0,SUMIF('LOGBOEK 2010'!O:O,"H"&amp;B8,'LOGBOEK 2010'!J:J),"")</f>
      </c>
      <c r="W8" s="248">
        <f>IF(SUMIF('LOGBOEK 2010'!O:O,"H"&amp;B8,'LOGBOEK 2010'!K:K)&gt;0,SUMIF('LOGBOEK 2010'!O:O,"H"&amp;B8,'LOGBOEK 2010'!K:K),"")</f>
      </c>
      <c r="X8" s="144">
        <f>IF(COUNTIF('LOGBOEK 2010'!O:O,"F"&amp;B8)&gt;0,COUNTIF('LOGBOEK 2010'!O:O,"F"&amp;B8),"")</f>
      </c>
      <c r="Y8" s="212">
        <f>IF(SUMIF('LOGBOEK 2010'!O:O,"F"&amp;B8,'LOGBOEK 2010'!J:J)&gt;0,SUMIF('LOGBOEK 2010'!O:O,"F"&amp;B8,'LOGBOEK 2010'!J:J),"")</f>
      </c>
      <c r="Z8" s="248">
        <f>IF(SUMIF('LOGBOEK 2010'!O:O,"F"&amp;B8,'LOGBOEK 2010'!K:K)&gt;0,SUMIF('LOGBOEK 2010'!O:O,"F"&amp;B8,'LOGBOEK 2010'!K:K),"")</f>
      </c>
    </row>
    <row r="9" spans="1:26" ht="12.75">
      <c r="A9" s="134" t="s">
        <v>4</v>
      </c>
      <c r="B9" s="134">
        <v>5</v>
      </c>
      <c r="C9" s="145">
        <v>122</v>
      </c>
      <c r="D9" s="145">
        <v>152</v>
      </c>
      <c r="E9" s="166">
        <f>IF(COUNTIF('LOGBOEK 2010'!O:O,"R"&amp;B9)&gt;0,COUNTIF('LOGBOEK 2010'!O:O,"R"&amp;B9),"")</f>
      </c>
      <c r="F9" s="144">
        <f>IF(COUNTIF('LOGBOEK 2010'!O:O,"T"&amp;B9)+COUNTIF('LOGBOEK 2010'!O:O,"W"&amp;B9)+COUNTIF('LOGBOEK 2010'!O:O,"C"&amp;B9)+COUNTIF('LOGBOEK 2010'!O:O,"P"&amp;B9)=0,"",COUNTIF('LOGBOEK 2010'!O:O,"T"&amp;B9)+COUNTIF('LOGBOEK 2010'!O:O,"W"&amp;B9)+COUNTIF('LOGBOEK 2010'!O:O,"C"&amp;B9)+COUNTIF('LOGBOEK 2010'!O:O,"P"&amp;B9))</f>
      </c>
      <c r="G9" s="212">
        <f>IF(SUMIF('LOGBOEK 2010'!O:O,"T"&amp;B9,'LOGBOEK 2010'!J:J)+SUMIF('LOGBOEK 2010'!O:O,"W"&amp;B9,'LOGBOEK 2010'!J:J)+SUMIF('LOGBOEK 2010'!O:O,"C"&amp;B9,'LOGBOEK 2010'!J:J)+SUMIF('LOGBOEK 2010'!O:O,"P"&amp;B9,'LOGBOEK 2010'!J:J)&gt;0,SUMIF('LOGBOEK 2010'!O:O,"T"&amp;B9,'LOGBOEK 2010'!J:J)+SUMIF('LOGBOEK 2010'!O:O,"W"&amp;B9,'LOGBOEK 2010'!J:J)+SUMIF('LOGBOEK 2010'!O:O,"C"&amp;B9,'LOGBOEK 2010'!J:J)+SUMIF('LOGBOEK 2010'!O:O,"P"&amp;B9,'LOGBOEK 2010'!J:J),"")</f>
      </c>
      <c r="H9" s="244">
        <f>IF(SUMIF('LOGBOEK 2010'!O:O,"T"&amp;B9,'LOGBOEK 2010'!K:K)+SUMIF('LOGBOEK 2010'!O:O,"W"&amp;B9,'LOGBOEK 2010'!K:K)+SUMIF('LOGBOEK 2010'!O:O,"C"&amp;B9,'LOGBOEK 2010'!K:K)+SUMIF('LOGBOEK 2010'!O:O,"P"&amp;B9,'LOGBOEK 2010'!K:K)&gt;0,SUMIF('LOGBOEK 2010'!O:O,"T"&amp;B9,'LOGBOEK 2010'!K:K)+SUMIF('LOGBOEK 2010'!O:O,"W"&amp;B9,'LOGBOEK 2010'!K:K)+SUMIF('LOGBOEK 2010'!O:O,"C"&amp;B9,'LOGBOEK 2010'!K:K)+SUMIF('LOGBOEK 2010'!O:O,"P"&amp;B9,'LOGBOEK 2010'!K:K),"")</f>
      </c>
      <c r="I9" s="144">
        <f>IF(COUNTIF('LOGBOEK 2010'!O:O,"T"&amp;B9)&gt;0,COUNTIF('LOGBOEK 2010'!O:O,"T"&amp;B9),"")</f>
      </c>
      <c r="J9" s="212">
        <f>IF(SUMIF('LOGBOEK 2010'!O:O,"T"&amp;B9,'LOGBOEK 2010'!J:J)&gt;0,SUMIF('LOGBOEK 2010'!O:O,"T"&amp;B9,'LOGBOEK 2010'!J:J),"")</f>
      </c>
      <c r="K9" s="244">
        <f>IF(SUMIF('LOGBOEK 2010'!O:O,"T"&amp;B9,'LOGBOEK 2010'!K:K)&gt;0,SUMIF('LOGBOEK 2010'!O:O,"T"&amp;B9,'LOGBOEK 2010'!K:K),"")</f>
      </c>
      <c r="L9" s="144">
        <f>IF(COUNTIF('LOGBOEK 2010'!O:O,"W"&amp;B9)&gt;0,COUNTIF('LOGBOEK 2010'!O:O,"W"&amp;B9),"")</f>
      </c>
      <c r="M9" s="212">
        <f>IF(SUMIF('LOGBOEK 2010'!O:O,"W"&amp;B9,'LOGBOEK 2010'!J:J)&gt;0,SUMIF('LOGBOEK 2010'!O:O,"W"&amp;B9,'LOGBOEK 2010'!J:J),"")</f>
      </c>
      <c r="N9" s="248">
        <f>IF(SUMIF('LOGBOEK 2010'!O:O,"W"&amp;B9,'LOGBOEK 2010'!K:K)&gt;0,SUMIF('LOGBOEK 2010'!O:O,"W"&amp;B9,'LOGBOEK 2010'!K:K),"")</f>
      </c>
      <c r="O9" s="144">
        <f>IF(COUNTIF('LOGBOEK 2010'!O:O,"C"&amp;B9)&gt;0,COUNTIF('LOGBOEK 2010'!O:O,"C"&amp;B9),"")</f>
      </c>
      <c r="P9" s="212">
        <f>IF(SUMIF('LOGBOEK 2010'!O:O,"C"&amp;B9,'LOGBOEK 2010'!J:J)&gt;0,SUMIF('LOGBOEK 2010'!O:O,"C"&amp;B9,'LOGBOEK 2010'!J:J),"")</f>
      </c>
      <c r="Q9" s="248">
        <f>IF(SUMIF('LOGBOEK 2010'!O:O,"C"&amp;B9,'LOGBOEK 2010'!K:K)&gt;0,SUMIF('LOGBOEK 2010'!O:O,"C"&amp;B9,'LOGBOEK 2010'!K:K),"")</f>
      </c>
      <c r="R9" s="144">
        <f>IF(COUNTIF('LOGBOEK 2010'!O:O,"P"&amp;B9)&gt;0,COUNTIF('LOGBOEK 2010'!O:O,"P"&amp;B9),"")</f>
      </c>
      <c r="S9" s="212">
        <f>IF(SUMIF('LOGBOEK 2010'!O:O,"P"&amp;B9,'LOGBOEK 2010'!J:J)&gt;0,SUMIF('LOGBOEK 2010'!O:O,"P"&amp;B9,'LOGBOEK 2010'!J:J),"")</f>
      </c>
      <c r="T9" s="248">
        <f>IF(SUMIF('LOGBOEK 2010'!O:O,"P"&amp;B9,'LOGBOEK 2010'!K:K)&gt;0,SUMIF('LOGBOEK 2010'!O:O,"P"&amp;B9,'LOGBOEK 2010'!K:K),"")</f>
      </c>
      <c r="U9" s="144">
        <f>IF(COUNTIF('LOGBOEK 2010'!O:O,"H"&amp;B9)&gt;0,COUNTIF('LOGBOEK 2010'!O:O,"H"&amp;B9),"")</f>
      </c>
      <c r="V9" s="212">
        <f>IF(SUMIF('LOGBOEK 2010'!O:O,"H"&amp;B9,'LOGBOEK 2010'!J:J)&gt;0,SUMIF('LOGBOEK 2010'!O:O,"H"&amp;B9,'LOGBOEK 2010'!J:J),"")</f>
      </c>
      <c r="W9" s="248">
        <f>IF(SUMIF('LOGBOEK 2010'!O:O,"H"&amp;B9,'LOGBOEK 2010'!K:K)&gt;0,SUMIF('LOGBOEK 2010'!O:O,"H"&amp;B9,'LOGBOEK 2010'!K:K),"")</f>
      </c>
      <c r="X9" s="144">
        <f>IF(COUNTIF('LOGBOEK 2010'!O:O,"F"&amp;B9)&gt;0,COUNTIF('LOGBOEK 2010'!O:O,"F"&amp;B9),"")</f>
      </c>
      <c r="Y9" s="212">
        <f>IF(SUMIF('LOGBOEK 2010'!O:O,"F"&amp;B9,'LOGBOEK 2010'!J:J)&gt;0,SUMIF('LOGBOEK 2010'!O:O,"F"&amp;B9,'LOGBOEK 2010'!J:J),"")</f>
      </c>
      <c r="Z9" s="248">
        <f>IF(SUMIF('LOGBOEK 2010'!O:O,"F"&amp;B9,'LOGBOEK 2010'!K:K)&gt;0,SUMIF('LOGBOEK 2010'!O:O,"F"&amp;B9,'LOGBOEK 2010'!K:K),"")</f>
      </c>
    </row>
    <row r="10" spans="1:26" ht="12.75">
      <c r="A10" s="135" t="s">
        <v>5</v>
      </c>
      <c r="B10" s="135">
        <v>6</v>
      </c>
      <c r="C10" s="145">
        <v>153</v>
      </c>
      <c r="D10" s="145">
        <v>182</v>
      </c>
      <c r="E10" s="166">
        <f>IF(COUNTIF('LOGBOEK 2010'!O:O,"R"&amp;B10)&gt;0,COUNTIF('LOGBOEK 2010'!O:O,"R"&amp;B10),"")</f>
      </c>
      <c r="F10" s="144">
        <f>IF(COUNTIF('LOGBOEK 2010'!O:O,"T"&amp;B10)+COUNTIF('LOGBOEK 2010'!O:O,"W"&amp;B10)+COUNTIF('LOGBOEK 2010'!O:O,"C"&amp;B10)+COUNTIF('LOGBOEK 2010'!O:O,"P"&amp;B10)=0,"",COUNTIF('LOGBOEK 2010'!O:O,"T"&amp;B10)+COUNTIF('LOGBOEK 2010'!O:O,"W"&amp;B10)+COUNTIF('LOGBOEK 2010'!O:O,"C"&amp;B10)+COUNTIF('LOGBOEK 2010'!O:O,"P"&amp;B10))</f>
      </c>
      <c r="G10" s="212">
        <f>IF(SUMIF('LOGBOEK 2010'!O:O,"T"&amp;B10,'LOGBOEK 2010'!J:J)+SUMIF('LOGBOEK 2010'!O:O,"W"&amp;B10,'LOGBOEK 2010'!J:J)+SUMIF('LOGBOEK 2010'!O:O,"C"&amp;B10,'LOGBOEK 2010'!J:J)+SUMIF('LOGBOEK 2010'!O:O,"P"&amp;B10,'LOGBOEK 2010'!J:J)&gt;0,SUMIF('LOGBOEK 2010'!O:O,"T"&amp;B10,'LOGBOEK 2010'!J:J)+SUMIF('LOGBOEK 2010'!O:O,"W"&amp;B10,'LOGBOEK 2010'!J:J)+SUMIF('LOGBOEK 2010'!O:O,"C"&amp;B10,'LOGBOEK 2010'!J:J)+SUMIF('LOGBOEK 2010'!O:O,"P"&amp;B10,'LOGBOEK 2010'!J:J),"")</f>
      </c>
      <c r="H10" s="244">
        <f>IF(SUMIF('LOGBOEK 2010'!O:O,"T"&amp;B10,'LOGBOEK 2010'!K:K)+SUMIF('LOGBOEK 2010'!O:O,"W"&amp;B10,'LOGBOEK 2010'!K:K)+SUMIF('LOGBOEK 2010'!O:O,"C"&amp;B10,'LOGBOEK 2010'!K:K)+SUMIF('LOGBOEK 2010'!O:O,"P"&amp;B10,'LOGBOEK 2010'!K:K)&gt;0,SUMIF('LOGBOEK 2010'!O:O,"T"&amp;B10,'LOGBOEK 2010'!K:K)+SUMIF('LOGBOEK 2010'!O:O,"W"&amp;B10,'LOGBOEK 2010'!K:K)+SUMIF('LOGBOEK 2010'!O:O,"C"&amp;B10,'LOGBOEK 2010'!K:K)+SUMIF('LOGBOEK 2010'!O:O,"P"&amp;B10,'LOGBOEK 2010'!K:K),"")</f>
      </c>
      <c r="I10" s="144">
        <f>IF(COUNTIF('LOGBOEK 2010'!O:O,"T"&amp;B10)&gt;0,COUNTIF('LOGBOEK 2010'!O:O,"T"&amp;B10),"")</f>
      </c>
      <c r="J10" s="212">
        <f>IF(SUMIF('LOGBOEK 2010'!O:O,"T"&amp;B10,'LOGBOEK 2010'!J:J)&gt;0,SUMIF('LOGBOEK 2010'!O:O,"T"&amp;B10,'LOGBOEK 2010'!J:J),"")</f>
      </c>
      <c r="K10" s="244">
        <f>IF(SUMIF('LOGBOEK 2010'!O:O,"T"&amp;B10,'LOGBOEK 2010'!K:K)&gt;0,SUMIF('LOGBOEK 2010'!O:O,"T"&amp;B10,'LOGBOEK 2010'!K:K),"")</f>
      </c>
      <c r="L10" s="144">
        <f>IF(COUNTIF('LOGBOEK 2010'!O:O,"W"&amp;B10)&gt;0,COUNTIF('LOGBOEK 2010'!O:O,"W"&amp;B10),"")</f>
      </c>
      <c r="M10" s="212">
        <f>IF(SUMIF('LOGBOEK 2010'!O:O,"W"&amp;B10,'LOGBOEK 2010'!J:J)&gt;0,SUMIF('LOGBOEK 2010'!O:O,"W"&amp;B10,'LOGBOEK 2010'!J:J),"")</f>
      </c>
      <c r="N10" s="248">
        <f>IF(SUMIF('LOGBOEK 2010'!O:O,"W"&amp;B10,'LOGBOEK 2010'!K:K)&gt;0,SUMIF('LOGBOEK 2010'!O:O,"W"&amp;B10,'LOGBOEK 2010'!K:K),"")</f>
      </c>
      <c r="O10" s="144">
        <f>IF(COUNTIF('LOGBOEK 2010'!O:O,"C"&amp;B10)&gt;0,COUNTIF('LOGBOEK 2010'!O:O,"C"&amp;B10),"")</f>
      </c>
      <c r="P10" s="212">
        <f>IF(SUMIF('LOGBOEK 2010'!O:O,"C"&amp;B10,'LOGBOEK 2010'!J:J)&gt;0,SUMIF('LOGBOEK 2010'!O:O,"C"&amp;B10,'LOGBOEK 2010'!J:J),"")</f>
      </c>
      <c r="Q10" s="248">
        <f>IF(SUMIF('LOGBOEK 2010'!O:O,"C"&amp;B10,'LOGBOEK 2010'!K:K)&gt;0,SUMIF('LOGBOEK 2010'!O:O,"C"&amp;B10,'LOGBOEK 2010'!K:K),"")</f>
      </c>
      <c r="R10" s="144">
        <f>IF(COUNTIF('LOGBOEK 2010'!O:O,"P"&amp;B10)&gt;0,COUNTIF('LOGBOEK 2010'!O:O,"P"&amp;B10),"")</f>
      </c>
      <c r="S10" s="212">
        <f>IF(SUMIF('LOGBOEK 2010'!O:O,"P"&amp;B10,'LOGBOEK 2010'!J:J)&gt;0,SUMIF('LOGBOEK 2010'!O:O,"P"&amp;B10,'LOGBOEK 2010'!J:J),"")</f>
      </c>
      <c r="T10" s="248">
        <f>IF(SUMIF('LOGBOEK 2010'!O:O,"P"&amp;B10,'LOGBOEK 2010'!K:K)&gt;0,SUMIF('LOGBOEK 2010'!O:O,"P"&amp;B10,'LOGBOEK 2010'!K:K),"")</f>
      </c>
      <c r="U10" s="144">
        <f>IF(COUNTIF('LOGBOEK 2010'!O:O,"H"&amp;B10)&gt;0,COUNTIF('LOGBOEK 2010'!O:O,"H"&amp;B10),"")</f>
      </c>
      <c r="V10" s="212">
        <f>IF(SUMIF('LOGBOEK 2010'!O:O,"H"&amp;B10,'LOGBOEK 2010'!J:J)&gt;0,SUMIF('LOGBOEK 2010'!O:O,"H"&amp;B10,'LOGBOEK 2010'!J:J),"")</f>
      </c>
      <c r="W10" s="248">
        <f>IF(SUMIF('LOGBOEK 2010'!O:O,"H"&amp;B10,'LOGBOEK 2010'!K:K)&gt;0,SUMIF('LOGBOEK 2010'!O:O,"H"&amp;B10,'LOGBOEK 2010'!K:K),"")</f>
      </c>
      <c r="X10" s="144">
        <f>IF(COUNTIF('LOGBOEK 2010'!O:O,"F"&amp;B10)&gt;0,COUNTIF('LOGBOEK 2010'!O:O,"F"&amp;B10),"")</f>
      </c>
      <c r="Y10" s="212">
        <f>IF(SUMIF('LOGBOEK 2010'!O:O,"F"&amp;B10,'LOGBOEK 2010'!J:J)&gt;0,SUMIF('LOGBOEK 2010'!O:O,"F"&amp;B10,'LOGBOEK 2010'!J:J),"")</f>
      </c>
      <c r="Z10" s="248">
        <f>IF(SUMIF('LOGBOEK 2010'!O:O,"F"&amp;B10,'LOGBOEK 2010'!K:K)&gt;0,SUMIF('LOGBOEK 2010'!O:O,"F"&amp;B10,'LOGBOEK 2010'!K:K),"")</f>
      </c>
    </row>
    <row r="11" spans="1:26" ht="12.75">
      <c r="A11" s="136" t="s">
        <v>6</v>
      </c>
      <c r="B11" s="136">
        <v>7</v>
      </c>
      <c r="C11" s="145">
        <v>183</v>
      </c>
      <c r="D11" s="145">
        <v>213</v>
      </c>
      <c r="E11" s="166">
        <f>IF(COUNTIF('LOGBOEK 2010'!O:O,"R"&amp;B11)&gt;0,COUNTIF('LOGBOEK 2010'!O:O,"R"&amp;B11),"")</f>
      </c>
      <c r="F11" s="144">
        <f>IF(COUNTIF('LOGBOEK 2010'!O:O,"T"&amp;B11)+COUNTIF('LOGBOEK 2010'!O:O,"W"&amp;B11)+COUNTIF('LOGBOEK 2010'!O:O,"C"&amp;B11)+COUNTIF('LOGBOEK 2010'!O:O,"P"&amp;B11)=0,"",COUNTIF('LOGBOEK 2010'!O:O,"T"&amp;B11)+COUNTIF('LOGBOEK 2010'!O:O,"W"&amp;B11)+COUNTIF('LOGBOEK 2010'!O:O,"C"&amp;B11)+COUNTIF('LOGBOEK 2010'!O:O,"P"&amp;B11))</f>
      </c>
      <c r="G11" s="212">
        <f>IF(SUMIF('LOGBOEK 2010'!O:O,"T"&amp;B11,'LOGBOEK 2010'!J:J)+SUMIF('LOGBOEK 2010'!O:O,"W"&amp;B11,'LOGBOEK 2010'!J:J)+SUMIF('LOGBOEK 2010'!O:O,"C"&amp;B11,'LOGBOEK 2010'!J:J)+SUMIF('LOGBOEK 2010'!O:O,"P"&amp;B11,'LOGBOEK 2010'!J:J)&gt;0,SUMIF('LOGBOEK 2010'!O:O,"T"&amp;B11,'LOGBOEK 2010'!J:J)+SUMIF('LOGBOEK 2010'!O:O,"W"&amp;B11,'LOGBOEK 2010'!J:J)+SUMIF('LOGBOEK 2010'!O:O,"C"&amp;B11,'LOGBOEK 2010'!J:J)+SUMIF('LOGBOEK 2010'!O:O,"P"&amp;B11,'LOGBOEK 2010'!J:J),"")</f>
      </c>
      <c r="H11" s="244">
        <f>IF(SUMIF('LOGBOEK 2010'!O:O,"T"&amp;B11,'LOGBOEK 2010'!K:K)+SUMIF('LOGBOEK 2010'!O:O,"W"&amp;B11,'LOGBOEK 2010'!K:K)+SUMIF('LOGBOEK 2010'!O:O,"C"&amp;B11,'LOGBOEK 2010'!K:K)+SUMIF('LOGBOEK 2010'!O:O,"P"&amp;B11,'LOGBOEK 2010'!K:K)&gt;0,SUMIF('LOGBOEK 2010'!O:O,"T"&amp;B11,'LOGBOEK 2010'!K:K)+SUMIF('LOGBOEK 2010'!O:O,"W"&amp;B11,'LOGBOEK 2010'!K:K)+SUMIF('LOGBOEK 2010'!O:O,"C"&amp;B11,'LOGBOEK 2010'!K:K)+SUMIF('LOGBOEK 2010'!O:O,"P"&amp;B11,'LOGBOEK 2010'!K:K),"")</f>
      </c>
      <c r="I11" s="144">
        <f>IF(COUNTIF('LOGBOEK 2010'!O:O,"T"&amp;B11)&gt;0,COUNTIF('LOGBOEK 2010'!O:O,"T"&amp;B11),"")</f>
      </c>
      <c r="J11" s="212">
        <f>IF(SUMIF('LOGBOEK 2010'!O:O,"T"&amp;B11,'LOGBOEK 2010'!J:J)&gt;0,SUMIF('LOGBOEK 2010'!O:O,"T"&amp;B11,'LOGBOEK 2010'!J:J),"")</f>
      </c>
      <c r="K11" s="244">
        <f>IF(SUMIF('LOGBOEK 2010'!O:O,"T"&amp;B11,'LOGBOEK 2010'!K:K)&gt;0,SUMIF('LOGBOEK 2010'!O:O,"T"&amp;B11,'LOGBOEK 2010'!K:K),"")</f>
      </c>
      <c r="L11" s="144">
        <f>IF(COUNTIF('LOGBOEK 2010'!O:O,"W"&amp;B11)&gt;0,COUNTIF('LOGBOEK 2010'!O:O,"W"&amp;B11),"")</f>
      </c>
      <c r="M11" s="212">
        <f>IF(SUMIF('LOGBOEK 2010'!O:O,"W"&amp;B11,'LOGBOEK 2010'!J:J)&gt;0,SUMIF('LOGBOEK 2010'!O:O,"W"&amp;B11,'LOGBOEK 2010'!J:J),"")</f>
      </c>
      <c r="N11" s="248">
        <f>IF(SUMIF('LOGBOEK 2010'!O:O,"W"&amp;B11,'LOGBOEK 2010'!K:K)&gt;0,SUMIF('LOGBOEK 2010'!O:O,"W"&amp;B11,'LOGBOEK 2010'!K:K),"")</f>
      </c>
      <c r="O11" s="144">
        <f>IF(COUNTIF('LOGBOEK 2010'!O:O,"C"&amp;B11)&gt;0,COUNTIF('LOGBOEK 2010'!O:O,"C"&amp;B11),"")</f>
      </c>
      <c r="P11" s="212">
        <f>IF(SUMIF('LOGBOEK 2010'!O:O,"C"&amp;B11,'LOGBOEK 2010'!J:J)&gt;0,SUMIF('LOGBOEK 2010'!O:O,"C"&amp;B11,'LOGBOEK 2010'!J:J),"")</f>
      </c>
      <c r="Q11" s="248">
        <f>IF(SUMIF('LOGBOEK 2010'!O:O,"C"&amp;B11,'LOGBOEK 2010'!K:K)&gt;0,SUMIF('LOGBOEK 2010'!O:O,"C"&amp;B11,'LOGBOEK 2010'!K:K),"")</f>
      </c>
      <c r="R11" s="144">
        <f>IF(COUNTIF('LOGBOEK 2010'!O:O,"P"&amp;B11)&gt;0,COUNTIF('LOGBOEK 2010'!O:O,"P"&amp;B11),"")</f>
      </c>
      <c r="S11" s="212">
        <f>IF(SUMIF('LOGBOEK 2010'!O:O,"P"&amp;B11,'LOGBOEK 2010'!J:J)&gt;0,SUMIF('LOGBOEK 2010'!O:O,"P"&amp;B11,'LOGBOEK 2010'!J:J),"")</f>
      </c>
      <c r="T11" s="248">
        <f>IF(SUMIF('LOGBOEK 2010'!O:O,"P"&amp;B11,'LOGBOEK 2010'!K:K)&gt;0,SUMIF('LOGBOEK 2010'!O:O,"P"&amp;B11,'LOGBOEK 2010'!K:K),"")</f>
      </c>
      <c r="U11" s="144">
        <f>IF(COUNTIF('LOGBOEK 2010'!O:O,"H"&amp;B11)&gt;0,COUNTIF('LOGBOEK 2010'!O:O,"H"&amp;B11),"")</f>
      </c>
      <c r="V11" s="212">
        <f>IF(SUMIF('LOGBOEK 2010'!O:O,"H"&amp;B11,'LOGBOEK 2010'!J:J)&gt;0,SUMIF('LOGBOEK 2010'!O:O,"H"&amp;B11,'LOGBOEK 2010'!J:J),"")</f>
      </c>
      <c r="W11" s="248">
        <f>IF(SUMIF('LOGBOEK 2010'!O:O,"H"&amp;B11,'LOGBOEK 2010'!K:K)&gt;0,SUMIF('LOGBOEK 2010'!O:O,"H"&amp;B11,'LOGBOEK 2010'!K:K),"")</f>
      </c>
      <c r="X11" s="144">
        <f>IF(COUNTIF('LOGBOEK 2010'!O:O,"F"&amp;B11)&gt;0,COUNTIF('LOGBOEK 2010'!O:O,"F"&amp;B11),"")</f>
      </c>
      <c r="Y11" s="212">
        <f>IF(SUMIF('LOGBOEK 2010'!O:O,"F"&amp;B11,'LOGBOEK 2010'!J:J)&gt;0,SUMIF('LOGBOEK 2010'!O:O,"F"&amp;B11,'LOGBOEK 2010'!J:J),"")</f>
      </c>
      <c r="Z11" s="248">
        <f>IF(SUMIF('LOGBOEK 2010'!O:O,"F"&amp;B11,'LOGBOEK 2010'!K:K)&gt;0,SUMIF('LOGBOEK 2010'!O:O,"F"&amp;B11,'LOGBOEK 2010'!K:K),"")</f>
      </c>
    </row>
    <row r="12" spans="1:26" ht="12.75">
      <c r="A12" s="137" t="s">
        <v>7</v>
      </c>
      <c r="B12" s="137">
        <v>8</v>
      </c>
      <c r="C12" s="145">
        <v>214</v>
      </c>
      <c r="D12" s="145">
        <v>245</v>
      </c>
      <c r="E12" s="166">
        <f>IF(COUNTIF('LOGBOEK 2010'!O:O,"R"&amp;B12)&gt;0,COUNTIF('LOGBOEK 2010'!O:O,"R"&amp;B12),"")</f>
      </c>
      <c r="F12" s="144">
        <f>IF(COUNTIF('LOGBOEK 2010'!O:O,"T"&amp;B12)+COUNTIF('LOGBOEK 2010'!O:O,"W"&amp;B12)+COUNTIF('LOGBOEK 2010'!O:O,"C"&amp;B12)+COUNTIF('LOGBOEK 2010'!O:O,"P"&amp;B12)=0,"",COUNTIF('LOGBOEK 2010'!O:O,"T"&amp;B12)+COUNTIF('LOGBOEK 2010'!O:O,"W"&amp;B12)+COUNTIF('LOGBOEK 2010'!O:O,"C"&amp;B12)+COUNTIF('LOGBOEK 2010'!O:O,"P"&amp;B12))</f>
      </c>
      <c r="G12" s="212">
        <f>IF(SUMIF('LOGBOEK 2010'!O:O,"T"&amp;B12,'LOGBOEK 2010'!J:J)+SUMIF('LOGBOEK 2010'!O:O,"W"&amp;B12,'LOGBOEK 2010'!J:J)+SUMIF('LOGBOEK 2010'!O:O,"C"&amp;B12,'LOGBOEK 2010'!J:J)+SUMIF('LOGBOEK 2010'!O:O,"P"&amp;B12,'LOGBOEK 2010'!J:J)&gt;0,SUMIF('LOGBOEK 2010'!O:O,"T"&amp;B12,'LOGBOEK 2010'!J:J)+SUMIF('LOGBOEK 2010'!O:O,"W"&amp;B12,'LOGBOEK 2010'!J:J)+SUMIF('LOGBOEK 2010'!O:O,"C"&amp;B12,'LOGBOEK 2010'!J:J)+SUMIF('LOGBOEK 2010'!O:O,"P"&amp;B12,'LOGBOEK 2010'!J:J),"")</f>
      </c>
      <c r="H12" s="244">
        <f>IF(SUMIF('LOGBOEK 2010'!O:O,"T"&amp;B12,'LOGBOEK 2010'!K:K)+SUMIF('LOGBOEK 2010'!O:O,"W"&amp;B12,'LOGBOEK 2010'!K:K)+SUMIF('LOGBOEK 2010'!O:O,"C"&amp;B12,'LOGBOEK 2010'!K:K)+SUMIF('LOGBOEK 2010'!O:O,"P"&amp;B12,'LOGBOEK 2010'!K:K)&gt;0,SUMIF('LOGBOEK 2010'!O:O,"T"&amp;B12,'LOGBOEK 2010'!K:K)+SUMIF('LOGBOEK 2010'!O:O,"W"&amp;B12,'LOGBOEK 2010'!K:K)+SUMIF('LOGBOEK 2010'!O:O,"C"&amp;B12,'LOGBOEK 2010'!K:K)+SUMIF('LOGBOEK 2010'!O:O,"P"&amp;B12,'LOGBOEK 2010'!K:K),"")</f>
      </c>
      <c r="I12" s="144">
        <f>IF(COUNTIF('LOGBOEK 2010'!O:O,"T"&amp;B12)&gt;0,COUNTIF('LOGBOEK 2010'!O:O,"T"&amp;B12),"")</f>
      </c>
      <c r="J12" s="212">
        <f>IF(SUMIF('LOGBOEK 2010'!O:O,"T"&amp;B12,'LOGBOEK 2010'!J:J)&gt;0,SUMIF('LOGBOEK 2010'!O:O,"T"&amp;B12,'LOGBOEK 2010'!J:J),"")</f>
      </c>
      <c r="K12" s="244">
        <f>IF(SUMIF('LOGBOEK 2010'!O:O,"T"&amp;B12,'LOGBOEK 2010'!K:K)&gt;0,SUMIF('LOGBOEK 2010'!O:O,"T"&amp;B12,'LOGBOEK 2010'!K:K),"")</f>
      </c>
      <c r="L12" s="144">
        <f>IF(COUNTIF('LOGBOEK 2010'!O:O,"W"&amp;B12)&gt;0,COUNTIF('LOGBOEK 2010'!O:O,"W"&amp;B12),"")</f>
      </c>
      <c r="M12" s="212">
        <f>IF(SUMIF('LOGBOEK 2010'!O:O,"W"&amp;B12,'LOGBOEK 2010'!J:J)&gt;0,SUMIF('LOGBOEK 2010'!O:O,"W"&amp;B12,'LOGBOEK 2010'!J:J),"")</f>
      </c>
      <c r="N12" s="248">
        <f>IF(SUMIF('LOGBOEK 2010'!O:O,"W"&amp;B12,'LOGBOEK 2010'!K:K)&gt;0,SUMIF('LOGBOEK 2010'!O:O,"W"&amp;B12,'LOGBOEK 2010'!K:K),"")</f>
      </c>
      <c r="O12" s="144">
        <f>IF(COUNTIF('LOGBOEK 2010'!O:O,"C"&amp;B12)&gt;0,COUNTIF('LOGBOEK 2010'!O:O,"C"&amp;B12),"")</f>
      </c>
      <c r="P12" s="212">
        <f>IF(SUMIF('LOGBOEK 2010'!O:O,"C"&amp;B12,'LOGBOEK 2010'!J:J)&gt;0,SUMIF('LOGBOEK 2010'!O:O,"C"&amp;B12,'LOGBOEK 2010'!J:J),"")</f>
      </c>
      <c r="Q12" s="248">
        <f>IF(SUMIF('LOGBOEK 2010'!O:O,"C"&amp;B12,'LOGBOEK 2010'!K:K)&gt;0,SUMIF('LOGBOEK 2010'!O:O,"C"&amp;B12,'LOGBOEK 2010'!K:K),"")</f>
      </c>
      <c r="R12" s="144">
        <f>IF(COUNTIF('LOGBOEK 2010'!O:O,"P"&amp;B12)&gt;0,COUNTIF('LOGBOEK 2010'!O:O,"P"&amp;B12),"")</f>
      </c>
      <c r="S12" s="212">
        <f>IF(SUMIF('LOGBOEK 2010'!O:O,"P"&amp;B12,'LOGBOEK 2010'!J:J)&gt;0,SUMIF('LOGBOEK 2010'!O:O,"P"&amp;B12,'LOGBOEK 2010'!J:J),"")</f>
      </c>
      <c r="T12" s="248">
        <f>IF(SUMIF('LOGBOEK 2010'!O:O,"P"&amp;B12,'LOGBOEK 2010'!K:K)&gt;0,SUMIF('LOGBOEK 2010'!O:O,"P"&amp;B12,'LOGBOEK 2010'!K:K),"")</f>
      </c>
      <c r="U12" s="144">
        <f>IF(COUNTIF('LOGBOEK 2010'!O:O,"H"&amp;B12)&gt;0,COUNTIF('LOGBOEK 2010'!O:O,"H"&amp;B12),"")</f>
      </c>
      <c r="V12" s="212">
        <f>IF(SUMIF('LOGBOEK 2010'!O:O,"H"&amp;B12,'LOGBOEK 2010'!J:J)&gt;0,SUMIF('LOGBOEK 2010'!O:O,"H"&amp;B12,'LOGBOEK 2010'!J:J),"")</f>
      </c>
      <c r="W12" s="248">
        <f>IF(SUMIF('LOGBOEK 2010'!O:O,"H"&amp;B12,'LOGBOEK 2010'!K:K)&gt;0,SUMIF('LOGBOEK 2010'!O:O,"H"&amp;B12,'LOGBOEK 2010'!K:K),"")</f>
      </c>
      <c r="X12" s="144">
        <f>IF(COUNTIF('LOGBOEK 2010'!O:O,"F"&amp;B12)&gt;0,COUNTIF('LOGBOEK 2010'!O:O,"F"&amp;B12),"")</f>
      </c>
      <c r="Y12" s="212">
        <f>IF(SUMIF('LOGBOEK 2010'!O:O,"F"&amp;B12,'LOGBOEK 2010'!J:J)&gt;0,SUMIF('LOGBOEK 2010'!O:O,"F"&amp;B12,'LOGBOEK 2010'!J:J),"")</f>
      </c>
      <c r="Z12" s="248">
        <f>IF(SUMIF('LOGBOEK 2010'!O:O,"F"&amp;B12,'LOGBOEK 2010'!K:K)&gt;0,SUMIF('LOGBOEK 2010'!O:O,"F"&amp;B12,'LOGBOEK 2010'!K:K),"")</f>
      </c>
    </row>
    <row r="13" spans="1:26" ht="12.75">
      <c r="A13" s="138" t="s">
        <v>8</v>
      </c>
      <c r="B13" s="138">
        <v>9</v>
      </c>
      <c r="C13" s="145">
        <v>246</v>
      </c>
      <c r="D13" s="145">
        <v>276</v>
      </c>
      <c r="E13" s="166">
        <f>IF(COUNTIF('LOGBOEK 2010'!O:O,"R"&amp;B13)&gt;0,COUNTIF('LOGBOEK 2010'!O:O,"R"&amp;B13),"")</f>
      </c>
      <c r="F13" s="144">
        <f>IF(COUNTIF('LOGBOEK 2010'!O:O,"T"&amp;B13)+COUNTIF('LOGBOEK 2010'!O:O,"W"&amp;B13)+COUNTIF('LOGBOEK 2010'!O:O,"C"&amp;B13)+COUNTIF('LOGBOEK 2010'!O:O,"P"&amp;B13)=0,"",COUNTIF('LOGBOEK 2010'!O:O,"T"&amp;B13)+COUNTIF('LOGBOEK 2010'!O:O,"W"&amp;B13)+COUNTIF('LOGBOEK 2010'!O:O,"C"&amp;B13)+COUNTIF('LOGBOEK 2010'!O:O,"P"&amp;B13))</f>
      </c>
      <c r="G13" s="212">
        <f>IF(SUMIF('LOGBOEK 2010'!O:O,"T"&amp;B13,'LOGBOEK 2010'!J:J)+SUMIF('LOGBOEK 2010'!O:O,"W"&amp;B13,'LOGBOEK 2010'!J:J)+SUMIF('LOGBOEK 2010'!O:O,"C"&amp;B13,'LOGBOEK 2010'!J:J)+SUMIF('LOGBOEK 2010'!O:O,"P"&amp;B13,'LOGBOEK 2010'!J:J)&gt;0,SUMIF('LOGBOEK 2010'!O:O,"T"&amp;B13,'LOGBOEK 2010'!J:J)+SUMIF('LOGBOEK 2010'!O:O,"W"&amp;B13,'LOGBOEK 2010'!J:J)+SUMIF('LOGBOEK 2010'!O:O,"C"&amp;B13,'LOGBOEK 2010'!J:J)+SUMIF('LOGBOEK 2010'!O:O,"P"&amp;B13,'LOGBOEK 2010'!J:J),"")</f>
      </c>
      <c r="H13" s="244">
        <f>IF(SUMIF('LOGBOEK 2010'!O:O,"T"&amp;B13,'LOGBOEK 2010'!K:K)+SUMIF('LOGBOEK 2010'!O:O,"W"&amp;B13,'LOGBOEK 2010'!K:K)+SUMIF('LOGBOEK 2010'!O:O,"C"&amp;B13,'LOGBOEK 2010'!K:K)+SUMIF('LOGBOEK 2010'!O:O,"P"&amp;B13,'LOGBOEK 2010'!K:K)&gt;0,SUMIF('LOGBOEK 2010'!O:O,"T"&amp;B13,'LOGBOEK 2010'!K:K)+SUMIF('LOGBOEK 2010'!O:O,"W"&amp;B13,'LOGBOEK 2010'!K:K)+SUMIF('LOGBOEK 2010'!O:O,"C"&amp;B13,'LOGBOEK 2010'!K:K)+SUMIF('LOGBOEK 2010'!O:O,"P"&amp;B13,'LOGBOEK 2010'!K:K),"")</f>
      </c>
      <c r="I13" s="144">
        <f>IF(COUNTIF('LOGBOEK 2010'!O:O,"T"&amp;B13)&gt;0,COUNTIF('LOGBOEK 2010'!O:O,"T"&amp;B13),"")</f>
      </c>
      <c r="J13" s="212">
        <f>IF(SUMIF('LOGBOEK 2010'!O:O,"T"&amp;B13,'LOGBOEK 2010'!J:J)&gt;0,SUMIF('LOGBOEK 2010'!O:O,"T"&amp;B13,'LOGBOEK 2010'!J:J),"")</f>
      </c>
      <c r="K13" s="244">
        <f>IF(SUMIF('LOGBOEK 2010'!O:O,"T"&amp;B13,'LOGBOEK 2010'!K:K)&gt;0,SUMIF('LOGBOEK 2010'!O:O,"T"&amp;B13,'LOGBOEK 2010'!K:K),"")</f>
      </c>
      <c r="L13" s="144">
        <f>IF(COUNTIF('LOGBOEK 2010'!O:O,"W"&amp;B13)&gt;0,COUNTIF('LOGBOEK 2010'!O:O,"W"&amp;B13),"")</f>
      </c>
      <c r="M13" s="212">
        <f>IF(SUMIF('LOGBOEK 2010'!O:O,"W"&amp;B13,'LOGBOEK 2010'!J:J)&gt;0,SUMIF('LOGBOEK 2010'!O:O,"W"&amp;B13,'LOGBOEK 2010'!J:J),"")</f>
      </c>
      <c r="N13" s="248">
        <f>IF(SUMIF('LOGBOEK 2010'!O:O,"W"&amp;B13,'LOGBOEK 2010'!K:K)&gt;0,SUMIF('LOGBOEK 2010'!O:O,"W"&amp;B13,'LOGBOEK 2010'!K:K),"")</f>
      </c>
      <c r="O13" s="144">
        <f>IF(COUNTIF('LOGBOEK 2010'!O:O,"C"&amp;B13)&gt;0,COUNTIF('LOGBOEK 2010'!O:O,"C"&amp;B13),"")</f>
      </c>
      <c r="P13" s="212">
        <f>IF(SUMIF('LOGBOEK 2010'!O:O,"C"&amp;B13,'LOGBOEK 2010'!J:J)&gt;0,SUMIF('LOGBOEK 2010'!O:O,"C"&amp;B13,'LOGBOEK 2010'!J:J),"")</f>
      </c>
      <c r="Q13" s="248">
        <f>IF(SUMIF('LOGBOEK 2010'!O:O,"C"&amp;B13,'LOGBOEK 2010'!K:K)&gt;0,SUMIF('LOGBOEK 2010'!O:O,"C"&amp;B13,'LOGBOEK 2010'!K:K),"")</f>
      </c>
      <c r="R13" s="144">
        <f>IF(COUNTIF('LOGBOEK 2010'!O:O,"P"&amp;B13)&gt;0,COUNTIF('LOGBOEK 2010'!O:O,"P"&amp;B13),"")</f>
      </c>
      <c r="S13" s="212">
        <f>IF(SUMIF('LOGBOEK 2010'!O:O,"P"&amp;B13,'LOGBOEK 2010'!J:J)&gt;0,SUMIF('LOGBOEK 2010'!O:O,"P"&amp;B13,'LOGBOEK 2010'!J:J),"")</f>
      </c>
      <c r="T13" s="248">
        <f>IF(SUMIF('LOGBOEK 2010'!O:O,"P"&amp;B13,'LOGBOEK 2010'!K:K)&gt;0,SUMIF('LOGBOEK 2010'!O:O,"P"&amp;B13,'LOGBOEK 2010'!K:K),"")</f>
      </c>
      <c r="U13" s="144">
        <f>IF(COUNTIF('LOGBOEK 2010'!O:O,"H"&amp;B13)&gt;0,COUNTIF('LOGBOEK 2010'!O:O,"H"&amp;B13),"")</f>
      </c>
      <c r="V13" s="212">
        <f>IF(SUMIF('LOGBOEK 2010'!O:O,"H"&amp;B13,'LOGBOEK 2010'!J:J)&gt;0,SUMIF('LOGBOEK 2010'!O:O,"H"&amp;B13,'LOGBOEK 2010'!J:J),"")</f>
      </c>
      <c r="W13" s="248">
        <f>IF(SUMIF('LOGBOEK 2010'!O:O,"H"&amp;B13,'LOGBOEK 2010'!K:K)&gt;0,SUMIF('LOGBOEK 2010'!O:O,"H"&amp;B13,'LOGBOEK 2010'!K:K),"")</f>
      </c>
      <c r="X13" s="144">
        <f>IF(COUNTIF('LOGBOEK 2010'!O:O,"F"&amp;B13)&gt;0,COUNTIF('LOGBOEK 2010'!O:O,"F"&amp;B13),"")</f>
      </c>
      <c r="Y13" s="212">
        <f>IF(SUMIF('LOGBOEK 2010'!O:O,"F"&amp;B13,'LOGBOEK 2010'!J:J)&gt;0,SUMIF('LOGBOEK 2010'!O:O,"F"&amp;B13,'LOGBOEK 2010'!J:J),"")</f>
      </c>
      <c r="Z13" s="248">
        <f>IF(SUMIF('LOGBOEK 2010'!O:O,"F"&amp;B13,'LOGBOEK 2010'!K:K)&gt;0,SUMIF('LOGBOEK 2010'!O:O,"F"&amp;B13,'LOGBOEK 2010'!K:K),"")</f>
      </c>
    </row>
    <row r="14" spans="1:26" ht="12.75">
      <c r="A14" s="139" t="s">
        <v>9</v>
      </c>
      <c r="B14" s="139">
        <v>10</v>
      </c>
      <c r="C14" s="145">
        <v>277</v>
      </c>
      <c r="D14" s="145">
        <v>306</v>
      </c>
      <c r="E14" s="166">
        <f>IF(COUNTIF('LOGBOEK 2010'!O:O,"R"&amp;B14)&gt;0,COUNTIF('LOGBOEK 2010'!O:O,"R"&amp;B14),"")</f>
      </c>
      <c r="F14" s="144">
        <f>IF(COUNTIF('LOGBOEK 2010'!O:O,"T"&amp;B14)+COUNTIF('LOGBOEK 2010'!O:O,"W"&amp;B14)+COUNTIF('LOGBOEK 2010'!O:O,"C"&amp;B14)+COUNTIF('LOGBOEK 2010'!O:O,"P"&amp;B14)=0,"",COUNTIF('LOGBOEK 2010'!O:O,"T"&amp;B14)+COUNTIF('LOGBOEK 2010'!O:O,"W"&amp;B14)+COUNTIF('LOGBOEK 2010'!O:O,"C"&amp;B14)+COUNTIF('LOGBOEK 2010'!O:O,"P"&amp;B14))</f>
      </c>
      <c r="G14" s="212">
        <f>IF(SUMIF('LOGBOEK 2010'!O:O,"T"&amp;B14,'LOGBOEK 2010'!J:J)+SUMIF('LOGBOEK 2010'!O:O,"W"&amp;B14,'LOGBOEK 2010'!J:J)+SUMIF('LOGBOEK 2010'!O:O,"C"&amp;B14,'LOGBOEK 2010'!J:J)+SUMIF('LOGBOEK 2010'!O:O,"P"&amp;B14,'LOGBOEK 2010'!J:J)&gt;0,SUMIF('LOGBOEK 2010'!O:O,"T"&amp;B14,'LOGBOEK 2010'!J:J)+SUMIF('LOGBOEK 2010'!O:O,"W"&amp;B14,'LOGBOEK 2010'!J:J)+SUMIF('LOGBOEK 2010'!O:O,"C"&amp;B14,'LOGBOEK 2010'!J:J)+SUMIF('LOGBOEK 2010'!O:O,"P"&amp;B14,'LOGBOEK 2010'!J:J),"")</f>
      </c>
      <c r="H14" s="244">
        <f>IF(SUMIF('LOGBOEK 2010'!O:O,"T"&amp;B14,'LOGBOEK 2010'!K:K)+SUMIF('LOGBOEK 2010'!O:O,"W"&amp;B14,'LOGBOEK 2010'!K:K)+SUMIF('LOGBOEK 2010'!O:O,"C"&amp;B14,'LOGBOEK 2010'!K:K)+SUMIF('LOGBOEK 2010'!O:O,"P"&amp;B14,'LOGBOEK 2010'!K:K)&gt;0,SUMIF('LOGBOEK 2010'!O:O,"T"&amp;B14,'LOGBOEK 2010'!K:K)+SUMIF('LOGBOEK 2010'!O:O,"W"&amp;B14,'LOGBOEK 2010'!K:K)+SUMIF('LOGBOEK 2010'!O:O,"C"&amp;B14,'LOGBOEK 2010'!K:K)+SUMIF('LOGBOEK 2010'!O:O,"P"&amp;B14,'LOGBOEK 2010'!K:K),"")</f>
      </c>
      <c r="I14" s="144">
        <f>IF(COUNTIF('LOGBOEK 2010'!O:O,"T"&amp;B14)&gt;0,COUNTIF('LOGBOEK 2010'!O:O,"T"&amp;B14),"")</f>
      </c>
      <c r="J14" s="212">
        <f>IF(SUMIF('LOGBOEK 2010'!O:O,"T"&amp;B14,'LOGBOEK 2010'!J:J)&gt;0,SUMIF('LOGBOEK 2010'!O:O,"T"&amp;B14,'LOGBOEK 2010'!J:J),"")</f>
      </c>
      <c r="K14" s="244">
        <f>IF(SUMIF('LOGBOEK 2010'!O:O,"T"&amp;B14,'LOGBOEK 2010'!K:K)&gt;0,SUMIF('LOGBOEK 2010'!O:O,"T"&amp;B14,'LOGBOEK 2010'!K:K),"")</f>
      </c>
      <c r="L14" s="144">
        <f>IF(COUNTIF('LOGBOEK 2010'!O:O,"W"&amp;B14)&gt;0,COUNTIF('LOGBOEK 2010'!O:O,"W"&amp;B14),"")</f>
      </c>
      <c r="M14" s="212">
        <f>IF(SUMIF('LOGBOEK 2010'!O:O,"W"&amp;B14,'LOGBOEK 2010'!J:J)&gt;0,SUMIF('LOGBOEK 2010'!O:O,"W"&amp;B14,'LOGBOEK 2010'!J:J),"")</f>
      </c>
      <c r="N14" s="248">
        <f>IF(SUMIF('LOGBOEK 2010'!O:O,"W"&amp;B14,'LOGBOEK 2010'!K:K)&gt;0,SUMIF('LOGBOEK 2010'!O:O,"W"&amp;B14,'LOGBOEK 2010'!K:K),"")</f>
      </c>
      <c r="O14" s="144">
        <f>IF(COUNTIF('LOGBOEK 2010'!O:O,"C"&amp;B14)&gt;0,COUNTIF('LOGBOEK 2010'!O:O,"C"&amp;B14),"")</f>
      </c>
      <c r="P14" s="212">
        <f>IF(SUMIF('LOGBOEK 2010'!O:O,"C"&amp;B14,'LOGBOEK 2010'!J:J)&gt;0,SUMIF('LOGBOEK 2010'!O:O,"C"&amp;B14,'LOGBOEK 2010'!J:J),"")</f>
      </c>
      <c r="Q14" s="248">
        <f>IF(SUMIF('LOGBOEK 2010'!O:O,"C"&amp;B14,'LOGBOEK 2010'!K:K)&gt;0,SUMIF('LOGBOEK 2010'!O:O,"C"&amp;B14,'LOGBOEK 2010'!K:K),"")</f>
      </c>
      <c r="R14" s="144">
        <f>IF(COUNTIF('LOGBOEK 2010'!O:O,"P"&amp;B14)&gt;0,COUNTIF('LOGBOEK 2010'!O:O,"P"&amp;B14),"")</f>
      </c>
      <c r="S14" s="212">
        <f>IF(SUMIF('LOGBOEK 2010'!O:O,"P"&amp;B14,'LOGBOEK 2010'!J:J)&gt;0,SUMIF('LOGBOEK 2010'!O:O,"P"&amp;B14,'LOGBOEK 2010'!J:J),"")</f>
      </c>
      <c r="T14" s="248">
        <f>IF(SUMIF('LOGBOEK 2010'!O:O,"P"&amp;B14,'LOGBOEK 2010'!K:K)&gt;0,SUMIF('LOGBOEK 2010'!O:O,"P"&amp;B14,'LOGBOEK 2010'!K:K),"")</f>
      </c>
      <c r="U14" s="144">
        <f>IF(COUNTIF('LOGBOEK 2010'!O:O,"H"&amp;B14)&gt;0,COUNTIF('LOGBOEK 2010'!O:O,"H"&amp;B14),"")</f>
      </c>
      <c r="V14" s="212">
        <f>IF(SUMIF('LOGBOEK 2010'!O:O,"H"&amp;B14,'LOGBOEK 2010'!J:J)&gt;0,SUMIF('LOGBOEK 2010'!O:O,"H"&amp;B14,'LOGBOEK 2010'!J:J),"")</f>
      </c>
      <c r="W14" s="248">
        <f>IF(SUMIF('LOGBOEK 2010'!O:O,"H"&amp;B14,'LOGBOEK 2010'!K:K)&gt;0,SUMIF('LOGBOEK 2010'!O:O,"H"&amp;B14,'LOGBOEK 2010'!K:K),"")</f>
      </c>
      <c r="X14" s="144">
        <f>IF(COUNTIF('LOGBOEK 2010'!O:O,"F"&amp;B14)&gt;0,COUNTIF('LOGBOEK 2010'!O:O,"F"&amp;B14),"")</f>
      </c>
      <c r="Y14" s="212">
        <f>IF(SUMIF('LOGBOEK 2010'!O:O,"F"&amp;B14,'LOGBOEK 2010'!J:J)&gt;0,SUMIF('LOGBOEK 2010'!O:O,"F"&amp;B14,'LOGBOEK 2010'!J:J),"")</f>
      </c>
      <c r="Z14" s="248">
        <f>IF(SUMIF('LOGBOEK 2010'!O:O,"F"&amp;B14,'LOGBOEK 2010'!K:K)&gt;0,SUMIF('LOGBOEK 2010'!O:O,"F"&amp;B14,'LOGBOEK 2010'!K:K),"")</f>
      </c>
    </row>
    <row r="15" spans="1:26" ht="12.75">
      <c r="A15" s="140" t="s">
        <v>10</v>
      </c>
      <c r="B15" s="140">
        <v>11</v>
      </c>
      <c r="C15" s="145">
        <v>307</v>
      </c>
      <c r="D15" s="145">
        <v>338</v>
      </c>
      <c r="E15" s="166">
        <f>IF(COUNTIF('LOGBOEK 2010'!O:O,"R"&amp;B15)&gt;0,COUNTIF('LOGBOEK 2010'!O:O,"R"&amp;B15),"")</f>
      </c>
      <c r="F15" s="144">
        <f>IF(COUNTIF('LOGBOEK 2010'!O:O,"T"&amp;B15)+COUNTIF('LOGBOEK 2010'!O:O,"W"&amp;B15)+COUNTIF('LOGBOEK 2010'!O:O,"C"&amp;B15)+COUNTIF('LOGBOEK 2010'!O:O,"P"&amp;B15)=0,"",COUNTIF('LOGBOEK 2010'!O:O,"T"&amp;B15)+COUNTIF('LOGBOEK 2010'!O:O,"W"&amp;B15)+COUNTIF('LOGBOEK 2010'!O:O,"C"&amp;B15)+COUNTIF('LOGBOEK 2010'!O:O,"P"&amp;B15))</f>
      </c>
      <c r="G15" s="212">
        <f>IF(SUMIF('LOGBOEK 2010'!O:O,"T"&amp;B15,'LOGBOEK 2010'!J:J)+SUMIF('LOGBOEK 2010'!O:O,"W"&amp;B15,'LOGBOEK 2010'!J:J)+SUMIF('LOGBOEK 2010'!O:O,"C"&amp;B15,'LOGBOEK 2010'!J:J)+SUMIF('LOGBOEK 2010'!O:O,"P"&amp;B15,'LOGBOEK 2010'!J:J)&gt;0,SUMIF('LOGBOEK 2010'!O:O,"T"&amp;B15,'LOGBOEK 2010'!J:J)+SUMIF('LOGBOEK 2010'!O:O,"W"&amp;B15,'LOGBOEK 2010'!J:J)+SUMIF('LOGBOEK 2010'!O:O,"C"&amp;B15,'LOGBOEK 2010'!J:J)+SUMIF('LOGBOEK 2010'!O:O,"P"&amp;B15,'LOGBOEK 2010'!J:J),"")</f>
      </c>
      <c r="H15" s="244">
        <f>IF(SUMIF('LOGBOEK 2010'!O:O,"T"&amp;B15,'LOGBOEK 2010'!K:K)+SUMIF('LOGBOEK 2010'!O:O,"W"&amp;B15,'LOGBOEK 2010'!K:K)+SUMIF('LOGBOEK 2010'!O:O,"C"&amp;B15,'LOGBOEK 2010'!K:K)+SUMIF('LOGBOEK 2010'!O:O,"P"&amp;B15,'LOGBOEK 2010'!K:K)&gt;0,SUMIF('LOGBOEK 2010'!O:O,"T"&amp;B15,'LOGBOEK 2010'!K:K)+SUMIF('LOGBOEK 2010'!O:O,"W"&amp;B15,'LOGBOEK 2010'!K:K)+SUMIF('LOGBOEK 2010'!O:O,"C"&amp;B15,'LOGBOEK 2010'!K:K)+SUMIF('LOGBOEK 2010'!O:O,"P"&amp;B15,'LOGBOEK 2010'!K:K),"")</f>
      </c>
      <c r="I15" s="144">
        <f>IF(COUNTIF('LOGBOEK 2010'!O:O,"T"&amp;B15)&gt;0,COUNTIF('LOGBOEK 2010'!O:O,"T"&amp;B15),"")</f>
      </c>
      <c r="J15" s="212">
        <f>IF(SUMIF('LOGBOEK 2010'!O:O,"T"&amp;B15,'LOGBOEK 2010'!J:J)&gt;0,SUMIF('LOGBOEK 2010'!O:O,"T"&amp;B15,'LOGBOEK 2010'!J:J),"")</f>
      </c>
      <c r="K15" s="244">
        <f>IF(SUMIF('LOGBOEK 2010'!O:O,"T"&amp;B15,'LOGBOEK 2010'!K:K)&gt;0,SUMIF('LOGBOEK 2010'!O:O,"T"&amp;B15,'LOGBOEK 2010'!K:K),"")</f>
      </c>
      <c r="L15" s="144">
        <f>IF(COUNTIF('LOGBOEK 2010'!O:O,"W"&amp;B15)&gt;0,COUNTIF('LOGBOEK 2010'!O:O,"W"&amp;B15),"")</f>
      </c>
      <c r="M15" s="212">
        <f>IF(SUMIF('LOGBOEK 2010'!O:O,"W"&amp;B15,'LOGBOEK 2010'!J:J)&gt;0,SUMIF('LOGBOEK 2010'!O:O,"W"&amp;B15,'LOGBOEK 2010'!J:J),"")</f>
      </c>
      <c r="N15" s="248">
        <f>IF(SUMIF('LOGBOEK 2010'!O:O,"W"&amp;B15,'LOGBOEK 2010'!K:K)&gt;0,SUMIF('LOGBOEK 2010'!O:O,"W"&amp;B15,'LOGBOEK 2010'!K:K),"")</f>
      </c>
      <c r="O15" s="144">
        <f>IF(COUNTIF('LOGBOEK 2010'!O:O,"C"&amp;B15)&gt;0,COUNTIF('LOGBOEK 2010'!O:O,"C"&amp;B15),"")</f>
      </c>
      <c r="P15" s="212">
        <f>IF(SUMIF('LOGBOEK 2010'!O:O,"C"&amp;B15,'LOGBOEK 2010'!J:J)&gt;0,SUMIF('LOGBOEK 2010'!O:O,"C"&amp;B15,'LOGBOEK 2010'!J:J),"")</f>
      </c>
      <c r="Q15" s="248">
        <f>IF(SUMIF('LOGBOEK 2010'!O:O,"C"&amp;B15,'LOGBOEK 2010'!K:K)&gt;0,SUMIF('LOGBOEK 2010'!O:O,"C"&amp;B15,'LOGBOEK 2010'!K:K),"")</f>
      </c>
      <c r="R15" s="144">
        <f>IF(COUNTIF('LOGBOEK 2010'!O:O,"P"&amp;B15)&gt;0,COUNTIF('LOGBOEK 2010'!O:O,"P"&amp;B15),"")</f>
      </c>
      <c r="S15" s="212">
        <f>IF(SUMIF('LOGBOEK 2010'!O:O,"P"&amp;B15,'LOGBOEK 2010'!J:J)&gt;0,SUMIF('LOGBOEK 2010'!O:O,"P"&amp;B15,'LOGBOEK 2010'!J:J),"")</f>
      </c>
      <c r="T15" s="248">
        <f>IF(SUMIF('LOGBOEK 2010'!O:O,"P"&amp;B15,'LOGBOEK 2010'!K:K)&gt;0,SUMIF('LOGBOEK 2010'!O:O,"P"&amp;B15,'LOGBOEK 2010'!K:K),"")</f>
      </c>
      <c r="U15" s="144">
        <f>IF(COUNTIF('LOGBOEK 2010'!O:O,"H"&amp;B15)&gt;0,COUNTIF('LOGBOEK 2010'!O:O,"H"&amp;B15),"")</f>
      </c>
      <c r="V15" s="212">
        <f>IF(SUMIF('LOGBOEK 2010'!O:O,"H"&amp;B15,'LOGBOEK 2010'!J:J)&gt;0,SUMIF('LOGBOEK 2010'!O:O,"H"&amp;B15,'LOGBOEK 2010'!J:J),"")</f>
      </c>
      <c r="W15" s="248">
        <f>IF(SUMIF('LOGBOEK 2010'!O:O,"H"&amp;B15,'LOGBOEK 2010'!K:K)&gt;0,SUMIF('LOGBOEK 2010'!O:O,"H"&amp;B15,'LOGBOEK 2010'!K:K),"")</f>
      </c>
      <c r="X15" s="144">
        <f>IF(COUNTIF('LOGBOEK 2010'!O:O,"F"&amp;B15)&gt;0,COUNTIF('LOGBOEK 2010'!O:O,"F"&amp;B15),"")</f>
      </c>
      <c r="Y15" s="212">
        <f>IF(SUMIF('LOGBOEK 2010'!O:O,"F"&amp;B15,'LOGBOEK 2010'!J:J)&gt;0,SUMIF('LOGBOEK 2010'!O:O,"F"&amp;B15,'LOGBOEK 2010'!J:J),"")</f>
      </c>
      <c r="Z15" s="248">
        <f>IF(SUMIF('LOGBOEK 2010'!O:O,"F"&amp;B15,'LOGBOEK 2010'!K:K)&gt;0,SUMIF('LOGBOEK 2010'!O:O,"F"&amp;B15,'LOGBOEK 2010'!K:K),"")</f>
      </c>
    </row>
    <row r="16" spans="1:26" ht="13.5" thickBot="1">
      <c r="A16" s="141" t="s">
        <v>11</v>
      </c>
      <c r="B16" s="141">
        <v>12</v>
      </c>
      <c r="C16" s="146">
        <v>339</v>
      </c>
      <c r="D16" s="146">
        <v>369</v>
      </c>
      <c r="E16" s="127">
        <f>IF(COUNTIF('LOGBOEK 2010'!O:O,"R"&amp;B16)&gt;0,COUNTIF('LOGBOEK 2010'!O:O,"R"&amp;B16),"")</f>
      </c>
      <c r="F16" s="144">
        <f>IF(COUNTIF('LOGBOEK 2010'!O:O,"T"&amp;B16)+COUNTIF('LOGBOEK 2010'!O:O,"W"&amp;B16)+COUNTIF('LOGBOEK 2010'!O:O,"C"&amp;B16)+COUNTIF('LOGBOEK 2010'!O:O,"P"&amp;B16)=0,"",COUNTIF('LOGBOEK 2010'!O:O,"T"&amp;B16)+COUNTIF('LOGBOEK 2010'!O:O,"W"&amp;B16)+COUNTIF('LOGBOEK 2010'!O:O,"C"&amp;B16)+COUNTIF('LOGBOEK 2010'!O:O,"P"&amp;B16))</f>
      </c>
      <c r="G16" s="212">
        <f>IF(SUMIF('LOGBOEK 2010'!O:O,"T"&amp;B16,'LOGBOEK 2010'!J:J)+SUMIF('LOGBOEK 2010'!O:O,"W"&amp;B16,'LOGBOEK 2010'!J:J)+SUMIF('LOGBOEK 2010'!O:O,"C"&amp;B16,'LOGBOEK 2010'!J:J)+SUMIF('LOGBOEK 2010'!O:O,"P"&amp;B16,'LOGBOEK 2010'!J:J)&gt;0,SUMIF('LOGBOEK 2010'!O:O,"T"&amp;B16,'LOGBOEK 2010'!J:J)+SUMIF('LOGBOEK 2010'!O:O,"W"&amp;B16,'LOGBOEK 2010'!J:J)+SUMIF('LOGBOEK 2010'!O:O,"C"&amp;B16,'LOGBOEK 2010'!J:J)+SUMIF('LOGBOEK 2010'!O:O,"P"&amp;B16,'LOGBOEK 2010'!J:J),"")</f>
      </c>
      <c r="H16" s="244">
        <f>IF(SUMIF('LOGBOEK 2010'!O:O,"T"&amp;B16,'LOGBOEK 2010'!K:K)+SUMIF('LOGBOEK 2010'!O:O,"W"&amp;B16,'LOGBOEK 2010'!K:K)+SUMIF('LOGBOEK 2010'!O:O,"C"&amp;B16,'LOGBOEK 2010'!K:K)+SUMIF('LOGBOEK 2010'!O:O,"P"&amp;B16,'LOGBOEK 2010'!K:K)&gt;0,SUMIF('LOGBOEK 2010'!O:O,"T"&amp;B16,'LOGBOEK 2010'!K:K)+SUMIF('LOGBOEK 2010'!O:O,"W"&amp;B16,'LOGBOEK 2010'!K:K)+SUMIF('LOGBOEK 2010'!O:O,"C"&amp;B16,'LOGBOEK 2010'!K:K)+SUMIF('LOGBOEK 2010'!O:O,"P"&amp;B16,'LOGBOEK 2010'!K:K),"")</f>
      </c>
      <c r="I16" s="144">
        <f>IF(COUNTIF('LOGBOEK 2010'!O:O,"T"&amp;B16)&gt;0,COUNTIF('LOGBOEK 2010'!O:O,"T"&amp;B16),"")</f>
      </c>
      <c r="J16" s="212">
        <f>IF(SUMIF('LOGBOEK 2010'!O:O,"T"&amp;B16,'LOGBOEK 2010'!J:J)&gt;0,SUMIF('LOGBOEK 2010'!O:O,"T"&amp;B16,'LOGBOEK 2010'!J:J),"")</f>
      </c>
      <c r="K16" s="244">
        <f>IF(SUMIF('LOGBOEK 2010'!O:O,"T"&amp;B16,'LOGBOEK 2010'!K:K)&gt;0,SUMIF('LOGBOEK 2010'!O:O,"T"&amp;B16,'LOGBOEK 2010'!K:K),"")</f>
      </c>
      <c r="L16" s="126">
        <f>IF(COUNTIF('LOGBOEK 2010'!O:O,"W"&amp;B16)&gt;0,COUNTIF('LOGBOEK 2010'!O:O,"W"&amp;B16),"")</f>
      </c>
      <c r="M16" s="209">
        <f>IF(SUMIF('LOGBOEK 2010'!O:O,"W"&amp;B16,'LOGBOEK 2010'!J:J)&gt;0,SUMIF('LOGBOEK 2010'!O:O,"W"&amp;B16,'LOGBOEK 2010'!J:J),"")</f>
      </c>
      <c r="N16" s="249">
        <f>IF(SUMIF('LOGBOEK 2010'!O:O,"W"&amp;B16,'LOGBOEK 2010'!K:K)&gt;0,SUMIF('LOGBOEK 2010'!O:O,"W"&amp;B16,'LOGBOEK 2010'!K:K),"")</f>
      </c>
      <c r="O16" s="126">
        <f>IF(COUNTIF('LOGBOEK 2010'!O:O,"C"&amp;B16)&gt;0,COUNTIF('LOGBOEK 2010'!O:O,"C"&amp;B16),"")</f>
      </c>
      <c r="P16" s="209">
        <f>IF(SUMIF('LOGBOEK 2010'!O:O,"C"&amp;B16,'LOGBOEK 2010'!J:J)&gt;0,SUMIF('LOGBOEK 2010'!O:O,"C"&amp;B16,'LOGBOEK 2010'!J:J),"")</f>
      </c>
      <c r="Q16" s="249">
        <f>IF(SUMIF('LOGBOEK 2010'!O:O,"C"&amp;B16,'LOGBOEK 2010'!K:K)&gt;0,SUMIF('LOGBOEK 2010'!O:O,"C"&amp;B16,'LOGBOEK 2010'!K:K),"")</f>
      </c>
      <c r="R16" s="126">
        <f>IF(COUNTIF('LOGBOEK 2010'!O:O,"P"&amp;B16)&gt;0,COUNTIF('LOGBOEK 2010'!O:O,"P"&amp;B16),"")</f>
      </c>
      <c r="S16" s="209">
        <f>IF(SUMIF('LOGBOEK 2010'!O:O,"P"&amp;B16,'LOGBOEK 2010'!J:J)&gt;0,SUMIF('LOGBOEK 2010'!O:O,"P"&amp;B16,'LOGBOEK 2010'!J:J),"")</f>
      </c>
      <c r="T16" s="249">
        <f>IF(SUMIF('LOGBOEK 2010'!O:O,"P"&amp;B16,'LOGBOEK 2010'!K:K)&gt;0,SUMIF('LOGBOEK 2010'!O:O,"P"&amp;B16,'LOGBOEK 2010'!K:K),"")</f>
      </c>
      <c r="U16" s="126">
        <f>IF(COUNTIF('LOGBOEK 2010'!O:O,"H"&amp;B16)&gt;0,COUNTIF('LOGBOEK 2010'!O:O,"H"&amp;B16),"")</f>
      </c>
      <c r="V16" s="209">
        <f>IF(SUMIF('LOGBOEK 2010'!O:O,"H"&amp;B16,'LOGBOEK 2010'!J:J)&gt;0,SUMIF('LOGBOEK 2010'!O:O,"H"&amp;B16,'LOGBOEK 2010'!J:J),"")</f>
      </c>
      <c r="W16" s="249">
        <f>IF(SUMIF('LOGBOEK 2010'!O:O,"H"&amp;B16,'LOGBOEK 2010'!K:K)&gt;0,SUMIF('LOGBOEK 2010'!O:O,"H"&amp;B16,'LOGBOEK 2010'!K:K),"")</f>
      </c>
      <c r="X16" s="126">
        <f>IF(COUNTIF('LOGBOEK 2010'!O:O,"F"&amp;B16)&gt;0,COUNTIF('LOGBOEK 2010'!O:O,"F"&amp;B16),"")</f>
      </c>
      <c r="Y16" s="209">
        <f>IF(SUMIF('LOGBOEK 2010'!O:O,"F"&amp;B16,'LOGBOEK 2010'!J:J)&gt;0,SUMIF('LOGBOEK 2010'!O:O,"F"&amp;B16,'LOGBOEK 2010'!J:J),"")</f>
      </c>
      <c r="Z16" s="249">
        <f>IF(SUMIF('LOGBOEK 2010'!O:O,"F"&amp;B16,'LOGBOEK 2010'!K:K)&gt;0,SUMIF('LOGBOEK 2010'!O:O,"F"&amp;B16,'LOGBOEK 2010'!K:K),"")</f>
      </c>
    </row>
    <row r="17" spans="1:26" ht="13.5" thickBot="1">
      <c r="A17" s="151" t="s">
        <v>48</v>
      </c>
      <c r="B17" s="151"/>
      <c r="C17" s="218"/>
      <c r="D17" s="218"/>
      <c r="E17" s="253">
        <f>ROUND(SUMIF(E5:E16,"&lt;&gt;0",E5:E16)/12,0)</f>
        <v>0</v>
      </c>
      <c r="F17" s="250">
        <f>ROUND(SUMIF(F5:F16,"&lt;&gt;0",F5:F16)/12,0)</f>
        <v>0</v>
      </c>
      <c r="G17" s="210">
        <f>ROUND(SUMIF(G5:G16,"&lt;&gt;0",G5:G16)/12,2)</f>
        <v>0</v>
      </c>
      <c r="H17" s="251">
        <f>ROUND(SUMIF(H5:H16,"&lt;&gt;0",H5:H16)/12,2)</f>
        <v>0</v>
      </c>
      <c r="I17" s="252">
        <f>ROUND(SUMIF(I5:I16,"&lt;&gt;0",I5:I16)/12,0)</f>
        <v>0</v>
      </c>
      <c r="J17" s="210">
        <f>ROUND(SUMIF(J5:J16,"&lt;&gt;0",J5:J16)/12,0)</f>
        <v>0</v>
      </c>
      <c r="K17" s="251">
        <f>ROUND(SUMIF(K5:K16,"&lt;&gt;0",K5:K16)/12,2)</f>
        <v>0</v>
      </c>
      <c r="L17" s="250">
        <f>ROUND(SUMIF(L5:L16,"&lt;&gt;0",L5:L16)/12,0)</f>
        <v>0</v>
      </c>
      <c r="M17" s="210">
        <f>ROUND(SUMIF(M5:M16,"&lt;&gt;0",M5:M16)/12,0)</f>
        <v>0</v>
      </c>
      <c r="N17" s="251">
        <f>ROUND(SUMIF(N5:N16,"&lt;&gt;0",N5:N16)/12,2)</f>
        <v>0</v>
      </c>
      <c r="O17" s="250">
        <f>ROUND(SUMIF(O5:O16,"&lt;&gt;0",O5:O16)/12,0)</f>
        <v>0</v>
      </c>
      <c r="P17" s="210">
        <f>ROUND(SUMIF(P5:P16,"&lt;&gt;0",P5:P16)/12,0)</f>
        <v>0</v>
      </c>
      <c r="Q17" s="251">
        <f>ROUND(SUMIF(Q5:Q16,"&lt;&gt;0",Q5:Q16)/12,2)</f>
        <v>0</v>
      </c>
      <c r="R17" s="250">
        <f>ROUND(SUMIF(R5:R16,"&lt;&gt;0",R5:R16)/12,0)</f>
        <v>0</v>
      </c>
      <c r="S17" s="210">
        <f>ROUND(SUMIF(S5:S16,"&lt;&gt;0",S5:S16)/12,0)</f>
        <v>0</v>
      </c>
      <c r="T17" s="251">
        <f>ROUND(SUMIF(T5:T16,"&lt;&gt;0",T5:T16)/12,2)</f>
        <v>0</v>
      </c>
      <c r="U17" s="254">
        <f>ROUND(SUMIF(U5:U16,"&lt;&gt;0",U5:U16)/12,0)</f>
        <v>0</v>
      </c>
      <c r="V17" s="255">
        <f>ROUND(SUMIF(V5:V16,"&lt;&gt;0",V5:V16)/12,0)</f>
        <v>0</v>
      </c>
      <c r="W17" s="263">
        <f>ROUND(SUMIF(W5:W16,"&lt;&gt;0",W5:W16)/12,2)</f>
        <v>0</v>
      </c>
      <c r="X17" s="254">
        <f>ROUND(SUMIF(X5:X16,"&lt;&gt;0",X5:X16)/12,0)</f>
        <v>0</v>
      </c>
      <c r="Y17" s="255">
        <f>ROUND(SUMIF(Y5:Y16,"&lt;&gt;0",Y5:Y16)/12,0)</f>
        <v>0</v>
      </c>
      <c r="Z17" s="263">
        <f>ROUND(SUMIF(Z5:Z16,"&lt;&gt;0",Z5:Z16)/12,2)</f>
        <v>0</v>
      </c>
    </row>
    <row r="18" ht="13.5" thickBot="1"/>
    <row r="19" spans="1:26" ht="13.5" thickBot="1">
      <c r="A19" s="152" t="s">
        <v>47</v>
      </c>
      <c r="B19" s="151"/>
      <c r="C19" s="218"/>
      <c r="D19" s="218"/>
      <c r="E19" s="213" t="s">
        <v>15</v>
      </c>
      <c r="F19" s="241" t="s">
        <v>51</v>
      </c>
      <c r="G19" s="208" t="s">
        <v>52</v>
      </c>
      <c r="H19" s="243" t="s">
        <v>53</v>
      </c>
      <c r="I19" s="241" t="s">
        <v>12</v>
      </c>
      <c r="J19" s="208" t="s">
        <v>67</v>
      </c>
      <c r="K19" s="243" t="s">
        <v>58</v>
      </c>
      <c r="L19" s="241" t="s">
        <v>13</v>
      </c>
      <c r="M19" s="208" t="s">
        <v>68</v>
      </c>
      <c r="N19" s="243" t="s">
        <v>59</v>
      </c>
      <c r="O19" s="241" t="s">
        <v>54</v>
      </c>
      <c r="P19" s="208" t="s">
        <v>69</v>
      </c>
      <c r="Q19" s="243" t="s">
        <v>55</v>
      </c>
      <c r="R19" s="241" t="s">
        <v>56</v>
      </c>
      <c r="S19" s="208" t="s">
        <v>70</v>
      </c>
      <c r="T19" s="245" t="s">
        <v>57</v>
      </c>
      <c r="U19" s="254" t="s">
        <v>60</v>
      </c>
      <c r="V19" s="255" t="s">
        <v>71</v>
      </c>
      <c r="W19" s="256" t="s">
        <v>61</v>
      </c>
      <c r="X19" s="254" t="s">
        <v>49</v>
      </c>
      <c r="Y19" s="255" t="s">
        <v>72</v>
      </c>
      <c r="Z19" s="256" t="s">
        <v>66</v>
      </c>
    </row>
    <row r="20" spans="1:26" ht="12.75">
      <c r="A20" s="147" t="str">
        <f>"week "&amp;B20</f>
        <v>week 0</v>
      </c>
      <c r="B20" s="147">
        <v>0</v>
      </c>
      <c r="C20" s="160">
        <v>2</v>
      </c>
      <c r="D20" s="160">
        <v>4</v>
      </c>
      <c r="E20" s="160">
        <f>IF(COUNTIF('LOGBOEK 2010'!N:N,"R"&amp;B20)&gt;0,COUNTIF('LOGBOEK 2010'!N:N,"R"&amp;B20),"")</f>
      </c>
      <c r="F20" s="142">
        <f>IF(COUNTIF('LOGBOEK 2010'!N:N,"T"&amp;B20)+COUNTIF('LOGBOEK 2010'!N:N,"W"&amp;B20)+COUNTIF('LOGBOEK 2010'!N:N,"C"&amp;B20)+COUNTIF('LOGBOEK 2010'!N:N,"P"&amp;B20)&gt;0,COUNTIF('LOGBOEK 2010'!N:N,"T"&amp;B20)+COUNTIF('LOGBOEK 2010'!N:N,"W"&amp;B20)+COUNTIF('LOGBOEK 2010'!N:N,"C"&amp;B20)+COUNTIF('LOGBOEK 2010'!N:N,"P"&amp;B20),"")</f>
      </c>
      <c r="G20" s="211">
        <f>IF(SUMIF('LOGBOEK 2010'!N:N,"T"&amp;B20,'LOGBOEK 2010'!J:J)+SUMIF('LOGBOEK 2010'!N:N,"W"&amp;B20,'LOGBOEK 2010'!J:J)+SUMIF('LOGBOEK 2010'!N:N,"C"&amp;B20,'LOGBOEK 2010'!J:J)+SUMIF('LOGBOEK 2010'!N:N,"P"&amp;B20,'LOGBOEK 2010'!J:J)&gt;0,SUMIF('LOGBOEK 2010'!N:N,"T"&amp;B20,'LOGBOEK 2010'!J:J)+SUMIF('LOGBOEK 2010'!N:N,"W"&amp;B20,'LOGBOEK 2010'!J:J)+SUMIF('LOGBOEK 2010'!N:N,"C"&amp;B20,'LOGBOEK 2010'!J:J)+SUMIF('LOGBOEK 2010'!N:N,"P"&amp;B20,'LOGBOEK 2010'!J:J),"")</f>
      </c>
      <c r="H20" s="247">
        <f>IF(SUMIF('LOGBOEK 2010'!N:N,"T"&amp;B20,'LOGBOEK 2010'!K:K)+SUMIF('LOGBOEK 2010'!N:N,"W"&amp;B20,'LOGBOEK 2010'!K:K)+SUMIF('LOGBOEK 2010'!N:N,"C"&amp;B20,'LOGBOEK 2010'!K:K)+SUMIF('LOGBOEK 2010'!N:N,"P"&amp;B20,'LOGBOEK 2010'!K:K)&gt;0,SUMIF('LOGBOEK 2010'!N:N,"T"&amp;B20,'LOGBOEK 2010'!K:K)+SUMIF('LOGBOEK 2010'!N:N,"W"&amp;B20,'LOGBOEK 2010'!K:K)+SUMIF('LOGBOEK 2010'!N:N,"C"&amp;B20,'LOGBOEK 2010'!K:K)+SUMIF('LOGBOEK 2010'!N:N,"P"&amp;B20,'LOGBOEK 2010'!K:K),"")</f>
      </c>
      <c r="I20" s="142">
        <f>IF(COUNTIF('LOGBOEK 2010'!N:N,"T"&amp;B20)&gt;0,COUNTIF('LOGBOEK 2010'!N:N,"T"&amp;B20),"")</f>
      </c>
      <c r="J20" s="211">
        <f>IF(SUMIF('LOGBOEK 2010'!N:N,"T"&amp;B20,'LOGBOEK 2010'!J:J)&gt;0,SUMIF('LOGBOEK 2010'!N:N,"T"&amp;B20,'LOGBOEK 2010'!J:J),"")</f>
      </c>
      <c r="K20" s="247">
        <f>IF(SUMIF('LOGBOEK 2010'!N:N,"T"&amp;B20,'LOGBOEK 2010'!K:K)&gt;0,SUMIF('LOGBOEK 2010'!N:N,"T"&amp;B20,'LOGBOEK 2010'!K:K),"")</f>
      </c>
      <c r="L20" s="142">
        <f>IF(COUNTIF('LOGBOEK 2010'!N:N,"W"&amp;B20)&gt;0,COUNTIF('LOGBOEK 2010'!N:N,"W"&amp;B20),"")</f>
      </c>
      <c r="M20" s="211">
        <f>IF(SUMIF('LOGBOEK 2010'!N:N,"W"&amp;B20,'LOGBOEK 2010'!J:J)&gt;0,SUMIF('LOGBOEK 2010'!N:N,"W"&amp;B20,'LOGBOEK 2010'!J:J),"")</f>
      </c>
      <c r="N20" s="247">
        <f>IF(SUMIF('LOGBOEK 2010'!N:N,"W"&amp;B20,'LOGBOEK 2010'!K:K)&gt;0,SUMIF('LOGBOEK 2010'!N:N,"W"&amp;B20,'LOGBOEK 2010'!K:K),"")</f>
      </c>
      <c r="O20" s="142">
        <f>IF(COUNTIF('LOGBOEK 2010'!N:N,"C"&amp;B20)&gt;0,COUNTIF('LOGBOEK 2010'!N:N,"C"&amp;B20),"")</f>
      </c>
      <c r="P20" s="211">
        <f>IF(SUMIF('LOGBOEK 2010'!N:N,"C"&amp;B20,'LOGBOEK 2010'!J:J)&gt;0,SUMIF('LOGBOEK 2010'!N:N,"C"&amp;B20,'LOGBOEK 2010'!J:J),"")</f>
      </c>
      <c r="Q20" s="247">
        <f>IF(SUMIF('LOGBOEK 2010'!N:N,"C"&amp;B20,'LOGBOEK 2010'!K:K)&gt;0,SUMIF('LOGBOEK 2010'!N:N,"C"&amp;B20,'LOGBOEK 2010'!K:K),"")</f>
      </c>
      <c r="R20" s="142">
        <f>IF(COUNTIF('LOGBOEK 2010'!N:N,"P"&amp;B20)&gt;0,COUNTIF('LOGBOEK 2010'!N:N,"P"&amp;B20),"")</f>
      </c>
      <c r="S20" s="211">
        <f>IF(SUMIF('LOGBOEK 2010'!N:N,"P"&amp;B20,'LOGBOEK 2010'!J:J)&gt;0,SUMIF('LOGBOEK 2010'!N:N,"P"&amp;B20,'LOGBOEK 2010'!J:J),"")</f>
      </c>
      <c r="T20" s="247">
        <f>IF(SUMIF('LOGBOEK 2010'!N:N,"P"&amp;B20,'LOGBOEK 2010'!K:K)&gt;0,SUMIF('LOGBOEK 2010'!N:N,"P"&amp;B20,'LOGBOEK 2010'!K:K),"")</f>
      </c>
      <c r="U20" s="142">
        <f>IF(COUNTIF('LOGBOEK 2010'!N:N,"H"&amp;B20)&gt;0,COUNTIF('LOGBOEK 2010'!N:N,"H"&amp;B20),"")</f>
      </c>
      <c r="V20" s="211">
        <f>IF(SUMIF('LOGBOEK 2010'!N:N,"H"&amp;B20,'LOGBOEK 2010'!J:J)&gt;0,SUMIF('LOGBOEK 2010'!N:N,"H"&amp;B20,'LOGBOEK 2010'!J:J),"")</f>
      </c>
      <c r="W20" s="247">
        <f>IF(SUMIF('LOGBOEK 2010'!N:N,"H"&amp;B20,'LOGBOEK 2010'!K:K)&gt;0,SUMIF('LOGBOEK 2010'!N:N,"H"&amp;B20,'LOGBOEK 2010'!K:K),"")</f>
      </c>
      <c r="X20" s="142">
        <f>IF(COUNTIF('LOGBOEK 2010'!N:N,"F"&amp;B20)&gt;0,COUNTIF('LOGBOEK 2010'!N:N,"F"&amp;B20),"")</f>
      </c>
      <c r="Y20" s="211">
        <f>IF(SUMIF('LOGBOEK 2010'!N:N,"F"&amp;B20,'LOGBOEK 2010'!J:J)&gt;0,SUMIF('LOGBOEK 2010'!N:N,"F"&amp;B20,'LOGBOEK 2010'!J:J),"")</f>
      </c>
      <c r="Z20" s="247">
        <f>IF(SUMIF('LOGBOEK 2010'!N:N,"F"&amp;B20,'LOGBOEK 2010'!K:K)&gt;0,SUMIF('LOGBOEK 2010'!N:N,"F"&amp;B20,'LOGBOEK 2010'!K:K),"")</f>
      </c>
    </row>
    <row r="21" spans="1:26" ht="12.75">
      <c r="A21" s="130" t="str">
        <f aca="true" t="shared" si="0" ref="A21:A72">"week "&amp;B21</f>
        <v>week 1</v>
      </c>
      <c r="B21" s="130">
        <v>1</v>
      </c>
      <c r="C21" s="166">
        <f>D20+1</f>
        <v>5</v>
      </c>
      <c r="D21" s="166">
        <f>D20+7</f>
        <v>11</v>
      </c>
      <c r="E21" s="166">
        <f>IF(COUNTIF('LOGBOEK 2010'!N:N,"R"&amp;B21)&gt;0,COUNTIF('LOGBOEK 2010'!N:N,"R"&amp;B21),"")</f>
      </c>
      <c r="F21" s="144">
        <f>IF(COUNTIF('LOGBOEK 2010'!N:N,"T"&amp;B21)+COUNTIF('LOGBOEK 2010'!N:N,"W"&amp;B21)+COUNTIF('LOGBOEK 2010'!N:N,"C"&amp;B21)+COUNTIF('LOGBOEK 2010'!N:N,"P"&amp;B21)&gt;0,COUNTIF('LOGBOEK 2010'!N:N,"T"&amp;B21)+COUNTIF('LOGBOEK 2010'!N:N,"W"&amp;B21)+COUNTIF('LOGBOEK 2010'!N:N,"C"&amp;B21)+COUNTIF('LOGBOEK 2010'!N:N,"P"&amp;B21),"")</f>
      </c>
      <c r="G21" s="212">
        <f>IF(SUMIF('LOGBOEK 2010'!N:N,"T"&amp;B21,'LOGBOEK 2010'!J:J)+SUMIF('LOGBOEK 2010'!N:N,"W"&amp;B21,'LOGBOEK 2010'!J:J)+SUMIF('LOGBOEK 2010'!N:N,"C"&amp;B21,'LOGBOEK 2010'!J:J)+SUMIF('LOGBOEK 2010'!N:N,"P"&amp;B21,'LOGBOEK 2010'!J:J)&gt;0,SUMIF('LOGBOEK 2010'!N:N,"T"&amp;B21,'LOGBOEK 2010'!J:J)+SUMIF('LOGBOEK 2010'!N:N,"W"&amp;B21,'LOGBOEK 2010'!J:J)+SUMIF('LOGBOEK 2010'!N:N,"C"&amp;B21,'LOGBOEK 2010'!J:J)+SUMIF('LOGBOEK 2010'!N:N,"P"&amp;B21,'LOGBOEK 2010'!J:J),"")</f>
      </c>
      <c r="H21" s="248">
        <f>IF(SUMIF('LOGBOEK 2010'!N:N,"T"&amp;B21,'LOGBOEK 2010'!K:K)+SUMIF('LOGBOEK 2010'!N:N,"W"&amp;B21,'LOGBOEK 2010'!K:K)+SUMIF('LOGBOEK 2010'!N:N,"C"&amp;B21,'LOGBOEK 2010'!K:K)+SUMIF('LOGBOEK 2010'!N:N,"P"&amp;B21,'LOGBOEK 2010'!K:K)&gt;0,SUMIF('LOGBOEK 2010'!N:N,"T"&amp;B21,'LOGBOEK 2010'!K:K)+SUMIF('LOGBOEK 2010'!N:N,"W"&amp;B21,'LOGBOEK 2010'!K:K)+SUMIF('LOGBOEK 2010'!N:N,"C"&amp;B21,'LOGBOEK 2010'!K:K)+SUMIF('LOGBOEK 2010'!N:N,"P"&amp;B21,'LOGBOEK 2010'!K:K),"")</f>
      </c>
      <c r="I21" s="144">
        <f>IF(COUNTIF('LOGBOEK 2010'!N:N,"T"&amp;B21)&gt;0,COUNTIF('LOGBOEK 2010'!N:N,"T"&amp;B21),"")</f>
      </c>
      <c r="J21" s="212">
        <f>IF(SUMIF('LOGBOEK 2010'!N:N,"T"&amp;B21,'LOGBOEK 2010'!J:J)&gt;0,SUMIF('LOGBOEK 2010'!N:N,"T"&amp;B21,'LOGBOEK 2010'!J:J),"")</f>
      </c>
      <c r="K21" s="248">
        <f>IF(SUMIF('LOGBOEK 2010'!N:N,"T"&amp;B21,'LOGBOEK 2010'!K:K)&gt;0,SUMIF('LOGBOEK 2010'!N:N,"T"&amp;B21,'LOGBOEK 2010'!K:K),"")</f>
      </c>
      <c r="L21" s="144">
        <f>IF(COUNTIF('LOGBOEK 2010'!N:N,"W"&amp;B21)&gt;0,COUNTIF('LOGBOEK 2010'!N:N,"W"&amp;B21),"")</f>
      </c>
      <c r="M21" s="212">
        <f>IF(SUMIF('LOGBOEK 2010'!N:N,"W"&amp;B21,'LOGBOEK 2010'!J:J)&gt;0,SUMIF('LOGBOEK 2010'!N:N,"W"&amp;B21,'LOGBOEK 2010'!J:J),"")</f>
      </c>
      <c r="N21" s="248">
        <f>IF(SUMIF('LOGBOEK 2010'!N:N,"W"&amp;B21,'LOGBOEK 2010'!K:K)&gt;0,SUMIF('LOGBOEK 2010'!N:N,"W"&amp;B21,'LOGBOEK 2010'!K:K),"")</f>
      </c>
      <c r="O21" s="144">
        <f>IF(COUNTIF('LOGBOEK 2010'!N:N,"C"&amp;B21)&gt;0,COUNTIF('LOGBOEK 2010'!N:N,"C"&amp;B21),"")</f>
      </c>
      <c r="P21" s="212">
        <f>IF(SUMIF('LOGBOEK 2010'!N:N,"C"&amp;B21,'LOGBOEK 2010'!J:J)&gt;0,SUMIF('LOGBOEK 2010'!N:N,"C"&amp;B21,'LOGBOEK 2010'!J:J),"")</f>
      </c>
      <c r="Q21" s="248">
        <f>IF(SUMIF('LOGBOEK 2010'!N:N,"C"&amp;B21,'LOGBOEK 2010'!K:K)&gt;0,SUMIF('LOGBOEK 2010'!N:N,"C"&amp;B21,'LOGBOEK 2010'!K:K),"")</f>
      </c>
      <c r="R21" s="144">
        <f>IF(COUNTIF('LOGBOEK 2010'!N:N,"P"&amp;B21)&gt;0,COUNTIF('LOGBOEK 2010'!N:N,"P"&amp;B21),"")</f>
      </c>
      <c r="S21" s="212">
        <f>IF(SUMIF('LOGBOEK 2010'!N:N,"P"&amp;B21,'LOGBOEK 2010'!J:J)&gt;0,SUMIF('LOGBOEK 2010'!N:N,"P"&amp;B21,'LOGBOEK 2010'!J:J),"")</f>
      </c>
      <c r="T21" s="248">
        <f>IF(SUMIF('LOGBOEK 2010'!N:N,"P"&amp;B21,'LOGBOEK 2010'!K:K)&gt;0,SUMIF('LOGBOEK 2010'!N:N,"P"&amp;B21,'LOGBOEK 2010'!K:K),"")</f>
      </c>
      <c r="U21" s="144">
        <f>IF(COUNTIF('LOGBOEK 2010'!N:N,"H"&amp;B21)&gt;0,COUNTIF('LOGBOEK 2010'!N:N,"H"&amp;B21),"")</f>
      </c>
      <c r="V21" s="212">
        <f>IF(SUMIF('LOGBOEK 2010'!N:N,"H"&amp;B21,'LOGBOEK 2010'!J:J)&gt;0,SUMIF('LOGBOEK 2010'!N:N,"H"&amp;B21,'LOGBOEK 2010'!J:J),"")</f>
      </c>
      <c r="W21" s="248">
        <f>IF(SUMIF('LOGBOEK 2010'!N:N,"H"&amp;B21,'LOGBOEK 2010'!K:K)&gt;0,SUMIF('LOGBOEK 2010'!N:N,"H"&amp;B21,'LOGBOEK 2010'!K:K),"")</f>
      </c>
      <c r="X21" s="144">
        <f>IF(COUNTIF('LOGBOEK 2010'!N:N,"F"&amp;B21)&gt;0,COUNTIF('LOGBOEK 2010'!N:N,"F"&amp;B21),"")</f>
      </c>
      <c r="Y21" s="212">
        <f>IF(SUMIF('LOGBOEK 2010'!N:N,"F"&amp;B21,'LOGBOEK 2010'!J:J)&gt;0,SUMIF('LOGBOEK 2010'!N:N,"F"&amp;B21,'LOGBOEK 2010'!J:J),"")</f>
      </c>
      <c r="Z21" s="248">
        <f>IF(SUMIF('LOGBOEK 2010'!N:N,"F"&amp;B21,'LOGBOEK 2010'!K:K)&gt;0,SUMIF('LOGBOEK 2010'!N:N,"F"&amp;B21,'LOGBOEK 2010'!K:K),"")</f>
      </c>
    </row>
    <row r="22" spans="1:27" ht="12.75">
      <c r="A22" s="130" t="str">
        <f t="shared" si="0"/>
        <v>week 2</v>
      </c>
      <c r="B22" s="130">
        <v>2</v>
      </c>
      <c r="C22" s="166">
        <f aca="true" t="shared" si="1" ref="C22:C72">D21+1</f>
        <v>12</v>
      </c>
      <c r="D22" s="166">
        <f aca="true" t="shared" si="2" ref="D22:D71">D21+7</f>
        <v>18</v>
      </c>
      <c r="E22" s="166">
        <f>IF(COUNTIF('LOGBOEK 2010'!N:N,"R"&amp;B22)&gt;0,COUNTIF('LOGBOEK 2010'!N:N,"R"&amp;B22),"")</f>
      </c>
      <c r="F22" s="144">
        <f>IF(COUNTIF('LOGBOEK 2010'!N:N,"T"&amp;B22)+COUNTIF('LOGBOEK 2010'!N:N,"W"&amp;B22)+COUNTIF('LOGBOEK 2010'!N:N,"C"&amp;B22)+COUNTIF('LOGBOEK 2010'!N:N,"P"&amp;B22)&gt;0,COUNTIF('LOGBOEK 2010'!N:N,"T"&amp;B22)+COUNTIF('LOGBOEK 2010'!N:N,"W"&amp;B22)+COUNTIF('LOGBOEK 2010'!N:N,"C"&amp;B22)+COUNTIF('LOGBOEK 2010'!N:N,"P"&amp;B22),"")</f>
      </c>
      <c r="G22" s="212">
        <f>IF(SUMIF('LOGBOEK 2010'!N:N,"T"&amp;B22,'LOGBOEK 2010'!J:J)+SUMIF('LOGBOEK 2010'!N:N,"W"&amp;B22,'LOGBOEK 2010'!J:J)+SUMIF('LOGBOEK 2010'!N:N,"C"&amp;B22,'LOGBOEK 2010'!J:J)+SUMIF('LOGBOEK 2010'!N:N,"P"&amp;B22,'LOGBOEK 2010'!J:J)&gt;0,SUMIF('LOGBOEK 2010'!N:N,"T"&amp;B22,'LOGBOEK 2010'!J:J)+SUMIF('LOGBOEK 2010'!N:N,"W"&amp;B22,'LOGBOEK 2010'!J:J)+SUMIF('LOGBOEK 2010'!N:N,"C"&amp;B22,'LOGBOEK 2010'!J:J)+SUMIF('LOGBOEK 2010'!N:N,"P"&amp;B22,'LOGBOEK 2010'!J:J),"")</f>
      </c>
      <c r="H22" s="248">
        <f>IF(SUMIF('LOGBOEK 2010'!N:N,"T"&amp;B22,'LOGBOEK 2010'!K:K)+SUMIF('LOGBOEK 2010'!N:N,"W"&amp;B22,'LOGBOEK 2010'!K:K)+SUMIF('LOGBOEK 2010'!N:N,"C"&amp;B22,'LOGBOEK 2010'!K:K)+SUMIF('LOGBOEK 2010'!N:N,"P"&amp;B22,'LOGBOEK 2010'!K:K)&gt;0,SUMIF('LOGBOEK 2010'!N:N,"T"&amp;B22,'LOGBOEK 2010'!K:K)+SUMIF('LOGBOEK 2010'!N:N,"W"&amp;B22,'LOGBOEK 2010'!K:K)+SUMIF('LOGBOEK 2010'!N:N,"C"&amp;B22,'LOGBOEK 2010'!K:K)+SUMIF('LOGBOEK 2010'!N:N,"P"&amp;B22,'LOGBOEK 2010'!K:K),"")</f>
      </c>
      <c r="I22" s="144">
        <f>IF(COUNTIF('LOGBOEK 2010'!N:N,"T"&amp;B22)&gt;0,COUNTIF('LOGBOEK 2010'!N:N,"T"&amp;B22),"")</f>
      </c>
      <c r="J22" s="212">
        <f>IF(SUMIF('LOGBOEK 2010'!N:N,"T"&amp;B22,'LOGBOEK 2010'!J:J)&gt;0,SUMIF('LOGBOEK 2010'!N:N,"T"&amp;B22,'LOGBOEK 2010'!J:J),"")</f>
      </c>
      <c r="K22" s="248">
        <f>IF(SUMIF('LOGBOEK 2010'!N:N,"T"&amp;B22,'LOGBOEK 2010'!K:K)&gt;0,SUMIF('LOGBOEK 2010'!N:N,"T"&amp;B22,'LOGBOEK 2010'!K:K),"")</f>
      </c>
      <c r="L22" s="144">
        <f>IF(COUNTIF('LOGBOEK 2010'!N:N,"W"&amp;B22)&gt;0,COUNTIF('LOGBOEK 2010'!N:N,"W"&amp;B22),"")</f>
      </c>
      <c r="M22" s="212">
        <f>IF(SUMIF('LOGBOEK 2010'!N:N,"W"&amp;B22,'LOGBOEK 2010'!J:J)&gt;0,SUMIF('LOGBOEK 2010'!N:N,"W"&amp;B22,'LOGBOEK 2010'!J:J),"")</f>
      </c>
      <c r="N22" s="248">
        <f>IF(SUMIF('LOGBOEK 2010'!N:N,"W"&amp;B22,'LOGBOEK 2010'!K:K)&gt;0,SUMIF('LOGBOEK 2010'!N:N,"W"&amp;B22,'LOGBOEK 2010'!K:K),"")</f>
      </c>
      <c r="O22" s="144">
        <f>IF(COUNTIF('LOGBOEK 2010'!N:N,"C"&amp;B22)&gt;0,COUNTIF('LOGBOEK 2010'!N:N,"C"&amp;B22),"")</f>
      </c>
      <c r="P22" s="212">
        <f>IF(SUMIF('LOGBOEK 2010'!N:N,"C"&amp;B22,'LOGBOEK 2010'!J:J)&gt;0,SUMIF('LOGBOEK 2010'!N:N,"C"&amp;B22,'LOGBOEK 2010'!J:J),"")</f>
      </c>
      <c r="Q22" s="248">
        <f>IF(SUMIF('LOGBOEK 2010'!N:N,"C"&amp;B22,'LOGBOEK 2010'!K:K)&gt;0,SUMIF('LOGBOEK 2010'!N:N,"C"&amp;B22,'LOGBOEK 2010'!K:K),"")</f>
      </c>
      <c r="R22" s="144">
        <f>IF(COUNTIF('LOGBOEK 2010'!N:N,"P"&amp;B22)&gt;0,COUNTIF('LOGBOEK 2010'!N:N,"P"&amp;B22),"")</f>
      </c>
      <c r="S22" s="212">
        <f>IF(SUMIF('LOGBOEK 2010'!N:N,"P"&amp;B22,'LOGBOEK 2010'!J:J)&gt;0,SUMIF('LOGBOEK 2010'!N:N,"P"&amp;B22,'LOGBOEK 2010'!J:J),"")</f>
      </c>
      <c r="T22" s="248">
        <f>IF(SUMIF('LOGBOEK 2010'!N:N,"P"&amp;B22,'LOGBOEK 2010'!K:K)&gt;0,SUMIF('LOGBOEK 2010'!N:N,"P"&amp;B22,'LOGBOEK 2010'!K:K),"")</f>
      </c>
      <c r="U22" s="144">
        <f>IF(COUNTIF('LOGBOEK 2010'!N:N,"H"&amp;B22)&gt;0,COUNTIF('LOGBOEK 2010'!N:N,"H"&amp;B22),"")</f>
      </c>
      <c r="V22" s="212">
        <f>IF(SUMIF('LOGBOEK 2010'!N:N,"H"&amp;B22,'LOGBOEK 2010'!J:J)&gt;0,SUMIF('LOGBOEK 2010'!N:N,"H"&amp;B22,'LOGBOEK 2010'!J:J),"")</f>
      </c>
      <c r="W22" s="248">
        <f>IF(SUMIF('LOGBOEK 2010'!N:N,"H"&amp;B22,'LOGBOEK 2010'!K:K)&gt;0,SUMIF('LOGBOEK 2010'!N:N,"H"&amp;B22,'LOGBOEK 2010'!K:K),"")</f>
      </c>
      <c r="X22" s="144">
        <f>IF(COUNTIF('LOGBOEK 2010'!N:N,"F"&amp;B22)&gt;0,COUNTIF('LOGBOEK 2010'!N:N,"F"&amp;B22),"")</f>
      </c>
      <c r="Y22" s="212">
        <f>IF(SUMIF('LOGBOEK 2010'!N:N,"F"&amp;B22,'LOGBOEK 2010'!J:J)&gt;0,SUMIF('LOGBOEK 2010'!N:N,"F"&amp;B22,'LOGBOEK 2010'!J:J),"")</f>
      </c>
      <c r="Z22" s="248">
        <f>IF(SUMIF('LOGBOEK 2010'!N:N,"F"&amp;B22,'LOGBOEK 2010'!K:K)&gt;0,SUMIF('LOGBOEK 2010'!N:N,"F"&amp;B22,'LOGBOEK 2010'!K:K),"")</f>
      </c>
      <c r="AA22" s="264"/>
    </row>
    <row r="23" spans="1:26" ht="12.75">
      <c r="A23" s="130" t="str">
        <f t="shared" si="0"/>
        <v>week 3</v>
      </c>
      <c r="B23" s="130">
        <v>3</v>
      </c>
      <c r="C23" s="166">
        <f t="shared" si="1"/>
        <v>19</v>
      </c>
      <c r="D23" s="166">
        <f t="shared" si="2"/>
        <v>25</v>
      </c>
      <c r="E23" s="166">
        <f>IF(COUNTIF('LOGBOEK 2010'!N:N,"R"&amp;B23)&gt;0,COUNTIF('LOGBOEK 2010'!N:N,"R"&amp;B23),"")</f>
      </c>
      <c r="F23" s="144">
        <f>IF(COUNTIF('LOGBOEK 2010'!N:N,"T"&amp;B23)+COUNTIF('LOGBOEK 2010'!N:N,"W"&amp;B23)+COUNTIF('LOGBOEK 2010'!N:N,"C"&amp;B23)+COUNTIF('LOGBOEK 2010'!N:N,"P"&amp;B23)&gt;0,COUNTIF('LOGBOEK 2010'!N:N,"T"&amp;B23)+COUNTIF('LOGBOEK 2010'!N:N,"W"&amp;B23)+COUNTIF('LOGBOEK 2010'!N:N,"C"&amp;B23)+COUNTIF('LOGBOEK 2010'!N:N,"P"&amp;B23),"")</f>
      </c>
      <c r="G23" s="212">
        <f>IF(SUMIF('LOGBOEK 2010'!N:N,"T"&amp;B23,'LOGBOEK 2010'!J:J)+SUMIF('LOGBOEK 2010'!N:N,"W"&amp;B23,'LOGBOEK 2010'!J:J)+SUMIF('LOGBOEK 2010'!N:N,"C"&amp;B23,'LOGBOEK 2010'!J:J)+SUMIF('LOGBOEK 2010'!N:N,"P"&amp;B23,'LOGBOEK 2010'!J:J)&gt;0,SUMIF('LOGBOEK 2010'!N:N,"T"&amp;B23,'LOGBOEK 2010'!J:J)+SUMIF('LOGBOEK 2010'!N:N,"W"&amp;B23,'LOGBOEK 2010'!J:J)+SUMIF('LOGBOEK 2010'!N:N,"C"&amp;B23,'LOGBOEK 2010'!J:J)+SUMIF('LOGBOEK 2010'!N:N,"P"&amp;B23,'LOGBOEK 2010'!J:J),"")</f>
      </c>
      <c r="H23" s="248">
        <f>IF(SUMIF('LOGBOEK 2010'!N:N,"T"&amp;B23,'LOGBOEK 2010'!K:K)+SUMIF('LOGBOEK 2010'!N:N,"W"&amp;B23,'LOGBOEK 2010'!K:K)+SUMIF('LOGBOEK 2010'!N:N,"C"&amp;B23,'LOGBOEK 2010'!K:K)+SUMIF('LOGBOEK 2010'!N:N,"P"&amp;B23,'LOGBOEK 2010'!K:K)&gt;0,SUMIF('LOGBOEK 2010'!N:N,"T"&amp;B23,'LOGBOEK 2010'!K:K)+SUMIF('LOGBOEK 2010'!N:N,"W"&amp;B23,'LOGBOEK 2010'!K:K)+SUMIF('LOGBOEK 2010'!N:N,"C"&amp;B23,'LOGBOEK 2010'!K:K)+SUMIF('LOGBOEK 2010'!N:N,"P"&amp;B23,'LOGBOEK 2010'!K:K),"")</f>
      </c>
      <c r="I23" s="144">
        <f>IF(COUNTIF('LOGBOEK 2010'!N:N,"T"&amp;B23)&gt;0,COUNTIF('LOGBOEK 2010'!N:N,"T"&amp;B23),"")</f>
      </c>
      <c r="J23" s="212">
        <f>IF(SUMIF('LOGBOEK 2010'!N:N,"T"&amp;B23,'LOGBOEK 2010'!J:J)&gt;0,SUMIF('LOGBOEK 2010'!N:N,"T"&amp;B23,'LOGBOEK 2010'!J:J),"")</f>
      </c>
      <c r="K23" s="248">
        <f>IF(SUMIF('LOGBOEK 2010'!N:N,"T"&amp;B23,'LOGBOEK 2010'!K:K)&gt;0,SUMIF('LOGBOEK 2010'!N:N,"T"&amp;B23,'LOGBOEK 2010'!K:K),"")</f>
      </c>
      <c r="L23" s="144">
        <f>IF(COUNTIF('LOGBOEK 2010'!N:N,"W"&amp;B23)&gt;0,COUNTIF('LOGBOEK 2010'!N:N,"W"&amp;B23),"")</f>
      </c>
      <c r="M23" s="212">
        <f>IF(SUMIF('LOGBOEK 2010'!N:N,"W"&amp;B23,'LOGBOEK 2010'!J:J)&gt;0,SUMIF('LOGBOEK 2010'!N:N,"W"&amp;B23,'LOGBOEK 2010'!J:J),"")</f>
      </c>
      <c r="N23" s="248">
        <f>IF(SUMIF('LOGBOEK 2010'!N:N,"W"&amp;B23,'LOGBOEK 2010'!K:K)&gt;0,SUMIF('LOGBOEK 2010'!N:N,"W"&amp;B23,'LOGBOEK 2010'!K:K),"")</f>
      </c>
      <c r="O23" s="144">
        <f>IF(COUNTIF('LOGBOEK 2010'!N:N,"C"&amp;B23)&gt;0,COUNTIF('LOGBOEK 2010'!N:N,"C"&amp;B23),"")</f>
      </c>
      <c r="P23" s="212">
        <f>IF(SUMIF('LOGBOEK 2010'!N:N,"C"&amp;B23,'LOGBOEK 2010'!J:J)&gt;0,SUMIF('LOGBOEK 2010'!N:N,"C"&amp;B23,'LOGBOEK 2010'!J:J),"")</f>
      </c>
      <c r="Q23" s="248">
        <f>IF(SUMIF('LOGBOEK 2010'!N:N,"C"&amp;B23,'LOGBOEK 2010'!K:K)&gt;0,SUMIF('LOGBOEK 2010'!N:N,"C"&amp;B23,'LOGBOEK 2010'!K:K),"")</f>
      </c>
      <c r="R23" s="144">
        <f>IF(COUNTIF('LOGBOEK 2010'!N:N,"P"&amp;B23)&gt;0,COUNTIF('LOGBOEK 2010'!N:N,"P"&amp;B23),"")</f>
      </c>
      <c r="S23" s="212">
        <f>IF(SUMIF('LOGBOEK 2010'!N:N,"P"&amp;B23,'LOGBOEK 2010'!J:J)&gt;0,SUMIF('LOGBOEK 2010'!N:N,"P"&amp;B23,'LOGBOEK 2010'!J:J),"")</f>
      </c>
      <c r="T23" s="248">
        <f>IF(SUMIF('LOGBOEK 2010'!N:N,"P"&amp;B23,'LOGBOEK 2010'!K:K)&gt;0,SUMIF('LOGBOEK 2010'!N:N,"P"&amp;B23,'LOGBOEK 2010'!K:K),"")</f>
      </c>
      <c r="U23" s="144">
        <f>IF(COUNTIF('LOGBOEK 2010'!N:N,"H"&amp;B23)&gt;0,COUNTIF('LOGBOEK 2010'!N:N,"H"&amp;B23),"")</f>
      </c>
      <c r="V23" s="212">
        <f>IF(SUMIF('LOGBOEK 2010'!N:N,"H"&amp;B23,'LOGBOEK 2010'!J:J)&gt;0,SUMIF('LOGBOEK 2010'!N:N,"H"&amp;B23,'LOGBOEK 2010'!J:J),"")</f>
      </c>
      <c r="W23" s="248">
        <f>IF(SUMIF('LOGBOEK 2010'!N:N,"H"&amp;B23,'LOGBOEK 2010'!K:K)&gt;0,SUMIF('LOGBOEK 2010'!N:N,"H"&amp;B23,'LOGBOEK 2010'!K:K),"")</f>
      </c>
      <c r="X23" s="144">
        <f>IF(COUNTIF('LOGBOEK 2010'!N:N,"F"&amp;B23)&gt;0,COUNTIF('LOGBOEK 2010'!N:N,"F"&amp;B23),"")</f>
      </c>
      <c r="Y23" s="212">
        <f>IF(SUMIF('LOGBOEK 2010'!N:N,"F"&amp;B23,'LOGBOEK 2010'!J:J)&gt;0,SUMIF('LOGBOEK 2010'!N:N,"F"&amp;B23,'LOGBOEK 2010'!J:J),"")</f>
      </c>
      <c r="Z23" s="248">
        <f>IF(SUMIF('LOGBOEK 2010'!N:N,"F"&amp;B23,'LOGBOEK 2010'!K:K)&gt;0,SUMIF('LOGBOEK 2010'!N:N,"F"&amp;B23,'LOGBOEK 2010'!K:K),"")</f>
      </c>
    </row>
    <row r="24" spans="1:26" ht="12.75">
      <c r="A24" s="130" t="str">
        <f t="shared" si="0"/>
        <v>week 4</v>
      </c>
      <c r="B24" s="130">
        <v>4</v>
      </c>
      <c r="C24" s="166">
        <f t="shared" si="1"/>
        <v>26</v>
      </c>
      <c r="D24" s="166">
        <f t="shared" si="2"/>
        <v>32</v>
      </c>
      <c r="E24" s="166">
        <f>IF(COUNTIF('LOGBOEK 2010'!N:N,"R"&amp;B24)&gt;0,COUNTIF('LOGBOEK 2010'!N:N,"R"&amp;B24),"")</f>
      </c>
      <c r="F24" s="144">
        <f>IF(COUNTIF('LOGBOEK 2010'!N:N,"T"&amp;B24)+COUNTIF('LOGBOEK 2010'!N:N,"W"&amp;B24)+COUNTIF('LOGBOEK 2010'!N:N,"C"&amp;B24)+COUNTIF('LOGBOEK 2010'!N:N,"P"&amp;B24)&gt;0,COUNTIF('LOGBOEK 2010'!N:N,"T"&amp;B24)+COUNTIF('LOGBOEK 2010'!N:N,"W"&amp;B24)+COUNTIF('LOGBOEK 2010'!N:N,"C"&amp;B24)+COUNTIF('LOGBOEK 2010'!N:N,"P"&amp;B24),"")</f>
      </c>
      <c r="G24" s="212">
        <f>IF(SUMIF('LOGBOEK 2010'!N:N,"T"&amp;B24,'LOGBOEK 2010'!J:J)+SUMIF('LOGBOEK 2010'!N:N,"W"&amp;B24,'LOGBOEK 2010'!J:J)+SUMIF('LOGBOEK 2010'!N:N,"C"&amp;B24,'LOGBOEK 2010'!J:J)+SUMIF('LOGBOEK 2010'!N:N,"P"&amp;B24,'LOGBOEK 2010'!J:J)&gt;0,SUMIF('LOGBOEK 2010'!N:N,"T"&amp;B24,'LOGBOEK 2010'!J:J)+SUMIF('LOGBOEK 2010'!N:N,"W"&amp;B24,'LOGBOEK 2010'!J:J)+SUMIF('LOGBOEK 2010'!N:N,"C"&amp;B24,'LOGBOEK 2010'!J:J)+SUMIF('LOGBOEK 2010'!N:N,"P"&amp;B24,'LOGBOEK 2010'!J:J),"")</f>
      </c>
      <c r="H24" s="248">
        <f>IF(SUMIF('LOGBOEK 2010'!N:N,"T"&amp;B24,'LOGBOEK 2010'!K:K)+SUMIF('LOGBOEK 2010'!N:N,"W"&amp;B24,'LOGBOEK 2010'!K:K)+SUMIF('LOGBOEK 2010'!N:N,"C"&amp;B24,'LOGBOEK 2010'!K:K)+SUMIF('LOGBOEK 2010'!N:N,"P"&amp;B24,'LOGBOEK 2010'!K:K)&gt;0,SUMIF('LOGBOEK 2010'!N:N,"T"&amp;B24,'LOGBOEK 2010'!K:K)+SUMIF('LOGBOEK 2010'!N:N,"W"&amp;B24,'LOGBOEK 2010'!K:K)+SUMIF('LOGBOEK 2010'!N:N,"C"&amp;B24,'LOGBOEK 2010'!K:K)+SUMIF('LOGBOEK 2010'!N:N,"P"&amp;B24,'LOGBOEK 2010'!K:K),"")</f>
      </c>
      <c r="I24" s="144">
        <f>IF(COUNTIF('LOGBOEK 2010'!N:N,"T"&amp;B24)&gt;0,COUNTIF('LOGBOEK 2010'!N:N,"T"&amp;B24),"")</f>
      </c>
      <c r="J24" s="212">
        <f>IF(SUMIF('LOGBOEK 2010'!N:N,"T"&amp;B24,'LOGBOEK 2010'!J:J)&gt;0,SUMIF('LOGBOEK 2010'!N:N,"T"&amp;B24,'LOGBOEK 2010'!J:J),"")</f>
      </c>
      <c r="K24" s="248">
        <f>IF(SUMIF('LOGBOEK 2010'!N:N,"T"&amp;B24,'LOGBOEK 2010'!K:K)&gt;0,SUMIF('LOGBOEK 2010'!N:N,"T"&amp;B24,'LOGBOEK 2010'!K:K),"")</f>
      </c>
      <c r="L24" s="144">
        <f>IF(COUNTIF('LOGBOEK 2010'!N:N,"W"&amp;B24)&gt;0,COUNTIF('LOGBOEK 2010'!N:N,"W"&amp;B24),"")</f>
      </c>
      <c r="M24" s="212">
        <f>IF(SUMIF('LOGBOEK 2010'!N:N,"W"&amp;B24,'LOGBOEK 2010'!J:J)&gt;0,SUMIF('LOGBOEK 2010'!N:N,"W"&amp;B24,'LOGBOEK 2010'!J:J),"")</f>
      </c>
      <c r="N24" s="248">
        <f>IF(SUMIF('LOGBOEK 2010'!N:N,"W"&amp;B24,'LOGBOEK 2010'!K:K)&gt;0,SUMIF('LOGBOEK 2010'!N:N,"W"&amp;B24,'LOGBOEK 2010'!K:K),"")</f>
      </c>
      <c r="O24" s="144">
        <f>IF(COUNTIF('LOGBOEK 2010'!N:N,"C"&amp;B24)&gt;0,COUNTIF('LOGBOEK 2010'!N:N,"C"&amp;B24),"")</f>
      </c>
      <c r="P24" s="212">
        <f>IF(SUMIF('LOGBOEK 2010'!N:N,"C"&amp;B24,'LOGBOEK 2010'!J:J)&gt;0,SUMIF('LOGBOEK 2010'!N:N,"C"&amp;B24,'LOGBOEK 2010'!J:J),"")</f>
      </c>
      <c r="Q24" s="248">
        <f>IF(SUMIF('LOGBOEK 2010'!N:N,"C"&amp;B24,'LOGBOEK 2010'!K:K)&gt;0,SUMIF('LOGBOEK 2010'!N:N,"C"&amp;B24,'LOGBOEK 2010'!K:K),"")</f>
      </c>
      <c r="R24" s="144">
        <f>IF(COUNTIF('LOGBOEK 2010'!N:N,"P"&amp;B24)&gt;0,COUNTIF('LOGBOEK 2010'!N:N,"P"&amp;B24),"")</f>
      </c>
      <c r="S24" s="212">
        <f>IF(SUMIF('LOGBOEK 2010'!N:N,"P"&amp;B24,'LOGBOEK 2010'!J:J)&gt;0,SUMIF('LOGBOEK 2010'!N:N,"P"&amp;B24,'LOGBOEK 2010'!J:J),"")</f>
      </c>
      <c r="T24" s="248">
        <f>IF(SUMIF('LOGBOEK 2010'!N:N,"P"&amp;B24,'LOGBOEK 2010'!K:K)&gt;0,SUMIF('LOGBOEK 2010'!N:N,"P"&amp;B24,'LOGBOEK 2010'!K:K),"")</f>
      </c>
      <c r="U24" s="144">
        <f>IF(COUNTIF('LOGBOEK 2010'!N:N,"H"&amp;B24)&gt;0,COUNTIF('LOGBOEK 2010'!N:N,"H"&amp;B24),"")</f>
      </c>
      <c r="V24" s="212">
        <f>IF(SUMIF('LOGBOEK 2010'!N:N,"H"&amp;B24,'LOGBOEK 2010'!J:J)&gt;0,SUMIF('LOGBOEK 2010'!N:N,"H"&amp;B24,'LOGBOEK 2010'!J:J),"")</f>
      </c>
      <c r="W24" s="248">
        <f>IF(SUMIF('LOGBOEK 2010'!N:N,"H"&amp;B24,'LOGBOEK 2010'!K:K)&gt;0,SUMIF('LOGBOEK 2010'!N:N,"H"&amp;B24,'LOGBOEK 2010'!K:K),"")</f>
      </c>
      <c r="X24" s="144">
        <f>IF(COUNTIF('LOGBOEK 2010'!N:N,"F"&amp;B24)&gt;0,COUNTIF('LOGBOEK 2010'!N:N,"F"&amp;B24),"")</f>
      </c>
      <c r="Y24" s="212">
        <f>IF(SUMIF('LOGBOEK 2010'!N:N,"F"&amp;B24,'LOGBOEK 2010'!J:J)&gt;0,SUMIF('LOGBOEK 2010'!N:N,"F"&amp;B24,'LOGBOEK 2010'!J:J),"")</f>
      </c>
      <c r="Z24" s="248">
        <f>IF(SUMIF('LOGBOEK 2010'!N:N,"F"&amp;B24,'LOGBOEK 2010'!K:K)&gt;0,SUMIF('LOGBOEK 2010'!N:N,"F"&amp;B24,'LOGBOEK 2010'!K:K),"")</f>
      </c>
    </row>
    <row r="25" spans="1:26" ht="12.75">
      <c r="A25" s="131" t="str">
        <f t="shared" si="0"/>
        <v>week 5</v>
      </c>
      <c r="B25" s="131">
        <v>5</v>
      </c>
      <c r="C25" s="166">
        <f t="shared" si="1"/>
        <v>33</v>
      </c>
      <c r="D25" s="166">
        <f t="shared" si="2"/>
        <v>39</v>
      </c>
      <c r="E25" s="166">
        <f>IF(COUNTIF('LOGBOEK 2010'!N:N,"R"&amp;B25)&gt;0,COUNTIF('LOGBOEK 2010'!N:N,"R"&amp;B25),"")</f>
      </c>
      <c r="F25" s="144">
        <f>IF(COUNTIF('LOGBOEK 2010'!N:N,"T"&amp;B25)+COUNTIF('LOGBOEK 2010'!N:N,"W"&amp;B25)+COUNTIF('LOGBOEK 2010'!N:N,"C"&amp;B25)+COUNTIF('LOGBOEK 2010'!N:N,"P"&amp;B25)&gt;0,COUNTIF('LOGBOEK 2010'!N:N,"T"&amp;B25)+COUNTIF('LOGBOEK 2010'!N:N,"W"&amp;B25)+COUNTIF('LOGBOEK 2010'!N:N,"C"&amp;B25)+COUNTIF('LOGBOEK 2010'!N:N,"P"&amp;B25),"")</f>
      </c>
      <c r="G25" s="212">
        <f>IF(SUMIF('LOGBOEK 2010'!N:N,"T"&amp;B25,'LOGBOEK 2010'!J:J)+SUMIF('LOGBOEK 2010'!N:N,"W"&amp;B25,'LOGBOEK 2010'!J:J)+SUMIF('LOGBOEK 2010'!N:N,"C"&amp;B25,'LOGBOEK 2010'!J:J)+SUMIF('LOGBOEK 2010'!N:N,"P"&amp;B25,'LOGBOEK 2010'!J:J)&gt;0,SUMIF('LOGBOEK 2010'!N:N,"T"&amp;B25,'LOGBOEK 2010'!J:J)+SUMIF('LOGBOEK 2010'!N:N,"W"&amp;B25,'LOGBOEK 2010'!J:J)+SUMIF('LOGBOEK 2010'!N:N,"C"&amp;B25,'LOGBOEK 2010'!J:J)+SUMIF('LOGBOEK 2010'!N:N,"P"&amp;B25,'LOGBOEK 2010'!J:J),"")</f>
      </c>
      <c r="H25" s="248">
        <f>IF(SUMIF('LOGBOEK 2010'!N:N,"T"&amp;B25,'LOGBOEK 2010'!K:K)+SUMIF('LOGBOEK 2010'!N:N,"W"&amp;B25,'LOGBOEK 2010'!K:K)+SUMIF('LOGBOEK 2010'!N:N,"C"&amp;B25,'LOGBOEK 2010'!K:K)+SUMIF('LOGBOEK 2010'!N:N,"P"&amp;B25,'LOGBOEK 2010'!K:K)&gt;0,SUMIF('LOGBOEK 2010'!N:N,"T"&amp;B25,'LOGBOEK 2010'!K:K)+SUMIF('LOGBOEK 2010'!N:N,"W"&amp;B25,'LOGBOEK 2010'!K:K)+SUMIF('LOGBOEK 2010'!N:N,"C"&amp;B25,'LOGBOEK 2010'!K:K)+SUMIF('LOGBOEK 2010'!N:N,"P"&amp;B25,'LOGBOEK 2010'!K:K),"")</f>
      </c>
      <c r="I25" s="144">
        <f>IF(COUNTIF('LOGBOEK 2010'!N:N,"T"&amp;B25)&gt;0,COUNTIF('LOGBOEK 2010'!N:N,"T"&amp;B25),"")</f>
      </c>
      <c r="J25" s="212">
        <f>IF(SUMIF('LOGBOEK 2010'!N:N,"T"&amp;B25,'LOGBOEK 2010'!J:J)&gt;0,SUMIF('LOGBOEK 2010'!N:N,"T"&amp;B25,'LOGBOEK 2010'!J:J),"")</f>
      </c>
      <c r="K25" s="248">
        <f>IF(SUMIF('LOGBOEK 2010'!N:N,"T"&amp;B25,'LOGBOEK 2010'!K:K)&gt;0,SUMIF('LOGBOEK 2010'!N:N,"T"&amp;B25,'LOGBOEK 2010'!K:K),"")</f>
      </c>
      <c r="L25" s="144">
        <f>IF(COUNTIF('LOGBOEK 2010'!N:N,"W"&amp;B25)&gt;0,COUNTIF('LOGBOEK 2010'!N:N,"W"&amp;B25),"")</f>
      </c>
      <c r="M25" s="212">
        <f>IF(SUMIF('LOGBOEK 2010'!N:N,"W"&amp;B25,'LOGBOEK 2010'!J:J)&gt;0,SUMIF('LOGBOEK 2010'!N:N,"W"&amp;B25,'LOGBOEK 2010'!J:J),"")</f>
      </c>
      <c r="N25" s="248">
        <f>IF(SUMIF('LOGBOEK 2010'!N:N,"W"&amp;B25,'LOGBOEK 2010'!K:K)&gt;0,SUMIF('LOGBOEK 2010'!N:N,"W"&amp;B25,'LOGBOEK 2010'!K:K),"")</f>
      </c>
      <c r="O25" s="144">
        <f>IF(COUNTIF('LOGBOEK 2010'!N:N,"C"&amp;B25)&gt;0,COUNTIF('LOGBOEK 2010'!N:N,"C"&amp;B25),"")</f>
      </c>
      <c r="P25" s="212">
        <f>IF(SUMIF('LOGBOEK 2010'!N:N,"C"&amp;B25,'LOGBOEK 2010'!J:J)&gt;0,SUMIF('LOGBOEK 2010'!N:N,"C"&amp;B25,'LOGBOEK 2010'!J:J),"")</f>
      </c>
      <c r="Q25" s="248">
        <f>IF(SUMIF('LOGBOEK 2010'!N:N,"C"&amp;B25,'LOGBOEK 2010'!K:K)&gt;0,SUMIF('LOGBOEK 2010'!N:N,"C"&amp;B25,'LOGBOEK 2010'!K:K),"")</f>
      </c>
      <c r="R25" s="144">
        <f>IF(COUNTIF('LOGBOEK 2010'!N:N,"P"&amp;B25)&gt;0,COUNTIF('LOGBOEK 2010'!N:N,"P"&amp;B25),"")</f>
      </c>
      <c r="S25" s="212">
        <f>IF(SUMIF('LOGBOEK 2010'!N:N,"P"&amp;B25,'LOGBOEK 2010'!J:J)&gt;0,SUMIF('LOGBOEK 2010'!N:N,"P"&amp;B25,'LOGBOEK 2010'!J:J),"")</f>
      </c>
      <c r="T25" s="248">
        <f>IF(SUMIF('LOGBOEK 2010'!N:N,"P"&amp;B25,'LOGBOEK 2010'!K:K)&gt;0,SUMIF('LOGBOEK 2010'!N:N,"P"&amp;B25,'LOGBOEK 2010'!K:K),"")</f>
      </c>
      <c r="U25" s="144">
        <f>IF(COUNTIF('LOGBOEK 2010'!N:N,"H"&amp;B25)&gt;0,COUNTIF('LOGBOEK 2010'!N:N,"H"&amp;B25),"")</f>
      </c>
      <c r="V25" s="212">
        <f>IF(SUMIF('LOGBOEK 2010'!N:N,"H"&amp;B25,'LOGBOEK 2010'!J:J)&gt;0,SUMIF('LOGBOEK 2010'!N:N,"H"&amp;B25,'LOGBOEK 2010'!J:J),"")</f>
      </c>
      <c r="W25" s="248">
        <f>IF(SUMIF('LOGBOEK 2010'!N:N,"H"&amp;B25,'LOGBOEK 2010'!K:K)&gt;0,SUMIF('LOGBOEK 2010'!N:N,"H"&amp;B25,'LOGBOEK 2010'!K:K),"")</f>
      </c>
      <c r="X25" s="144">
        <f>IF(COUNTIF('LOGBOEK 2010'!N:N,"F"&amp;B25)&gt;0,COUNTIF('LOGBOEK 2010'!N:N,"F"&amp;B25),"")</f>
      </c>
      <c r="Y25" s="212">
        <f>IF(SUMIF('LOGBOEK 2010'!N:N,"F"&amp;B25,'LOGBOEK 2010'!J:J)&gt;0,SUMIF('LOGBOEK 2010'!N:N,"F"&amp;B25,'LOGBOEK 2010'!J:J),"")</f>
      </c>
      <c r="Z25" s="248">
        <f>IF(SUMIF('LOGBOEK 2010'!N:N,"F"&amp;B25,'LOGBOEK 2010'!K:K)&gt;0,SUMIF('LOGBOEK 2010'!N:N,"F"&amp;B25,'LOGBOEK 2010'!K:K),"")</f>
      </c>
    </row>
    <row r="26" spans="1:26" ht="12.75">
      <c r="A26" s="131" t="str">
        <f t="shared" si="0"/>
        <v>week 6</v>
      </c>
      <c r="B26" s="131">
        <v>6</v>
      </c>
      <c r="C26" s="166">
        <f t="shared" si="1"/>
        <v>40</v>
      </c>
      <c r="D26" s="166">
        <f t="shared" si="2"/>
        <v>46</v>
      </c>
      <c r="E26" s="166">
        <f>IF(COUNTIF('LOGBOEK 2010'!N:N,"R"&amp;B26)&gt;0,COUNTIF('LOGBOEK 2010'!N:N,"R"&amp;B26),"")</f>
      </c>
      <c r="F26" s="144">
        <f>IF(COUNTIF('LOGBOEK 2010'!N:N,"T"&amp;B26)+COUNTIF('LOGBOEK 2010'!N:N,"W"&amp;B26)+COUNTIF('LOGBOEK 2010'!N:N,"C"&amp;B26)+COUNTIF('LOGBOEK 2010'!N:N,"P"&amp;B26)&gt;0,COUNTIF('LOGBOEK 2010'!N:N,"T"&amp;B26)+COUNTIF('LOGBOEK 2010'!N:N,"W"&amp;B26)+COUNTIF('LOGBOEK 2010'!N:N,"C"&amp;B26)+COUNTIF('LOGBOEK 2010'!N:N,"P"&amp;B26),"")</f>
      </c>
      <c r="G26" s="212">
        <f>IF(SUMIF('LOGBOEK 2010'!N:N,"T"&amp;B26,'LOGBOEK 2010'!J:J)+SUMIF('LOGBOEK 2010'!N:N,"W"&amp;B26,'LOGBOEK 2010'!J:J)+SUMIF('LOGBOEK 2010'!N:N,"C"&amp;B26,'LOGBOEK 2010'!J:J)+SUMIF('LOGBOEK 2010'!N:N,"P"&amp;B26,'LOGBOEK 2010'!J:J)&gt;0,SUMIF('LOGBOEK 2010'!N:N,"T"&amp;B26,'LOGBOEK 2010'!J:J)+SUMIF('LOGBOEK 2010'!N:N,"W"&amp;B26,'LOGBOEK 2010'!J:J)+SUMIF('LOGBOEK 2010'!N:N,"C"&amp;B26,'LOGBOEK 2010'!J:J)+SUMIF('LOGBOEK 2010'!N:N,"P"&amp;B26,'LOGBOEK 2010'!J:J),"")</f>
      </c>
      <c r="H26" s="248">
        <f>IF(SUMIF('LOGBOEK 2010'!N:N,"T"&amp;B26,'LOGBOEK 2010'!K:K)+SUMIF('LOGBOEK 2010'!N:N,"W"&amp;B26,'LOGBOEK 2010'!K:K)+SUMIF('LOGBOEK 2010'!N:N,"C"&amp;B26,'LOGBOEK 2010'!K:K)+SUMIF('LOGBOEK 2010'!N:N,"P"&amp;B26,'LOGBOEK 2010'!K:K)&gt;0,SUMIF('LOGBOEK 2010'!N:N,"T"&amp;B26,'LOGBOEK 2010'!K:K)+SUMIF('LOGBOEK 2010'!N:N,"W"&amp;B26,'LOGBOEK 2010'!K:K)+SUMIF('LOGBOEK 2010'!N:N,"C"&amp;B26,'LOGBOEK 2010'!K:K)+SUMIF('LOGBOEK 2010'!N:N,"P"&amp;B26,'LOGBOEK 2010'!K:K),"")</f>
      </c>
      <c r="I26" s="144">
        <f>IF(COUNTIF('LOGBOEK 2010'!N:N,"T"&amp;B26)&gt;0,COUNTIF('LOGBOEK 2010'!N:N,"T"&amp;B26),"")</f>
      </c>
      <c r="J26" s="212">
        <f>IF(SUMIF('LOGBOEK 2010'!N:N,"T"&amp;B26,'LOGBOEK 2010'!J:J)&gt;0,SUMIF('LOGBOEK 2010'!N:N,"T"&amp;B26,'LOGBOEK 2010'!J:J),"")</f>
      </c>
      <c r="K26" s="248">
        <f>IF(SUMIF('LOGBOEK 2010'!N:N,"T"&amp;B26,'LOGBOEK 2010'!K:K)&gt;0,SUMIF('LOGBOEK 2010'!N:N,"T"&amp;B26,'LOGBOEK 2010'!K:K),"")</f>
      </c>
      <c r="L26" s="144">
        <f>IF(COUNTIF('LOGBOEK 2010'!N:N,"W"&amp;B26)&gt;0,COUNTIF('LOGBOEK 2010'!N:N,"W"&amp;B26),"")</f>
      </c>
      <c r="M26" s="212">
        <f>IF(SUMIF('LOGBOEK 2010'!N:N,"W"&amp;B26,'LOGBOEK 2010'!J:J)&gt;0,SUMIF('LOGBOEK 2010'!N:N,"W"&amp;B26,'LOGBOEK 2010'!J:J),"")</f>
      </c>
      <c r="N26" s="248">
        <f>IF(SUMIF('LOGBOEK 2010'!N:N,"W"&amp;B26,'LOGBOEK 2010'!K:K)&gt;0,SUMIF('LOGBOEK 2010'!N:N,"W"&amp;B26,'LOGBOEK 2010'!K:K),"")</f>
      </c>
      <c r="O26" s="144">
        <f>IF(COUNTIF('LOGBOEK 2010'!N:N,"C"&amp;B26)&gt;0,COUNTIF('LOGBOEK 2010'!N:N,"C"&amp;B26),"")</f>
      </c>
      <c r="P26" s="212">
        <f>IF(SUMIF('LOGBOEK 2010'!N:N,"C"&amp;B26,'LOGBOEK 2010'!J:J)&gt;0,SUMIF('LOGBOEK 2010'!N:N,"C"&amp;B26,'LOGBOEK 2010'!J:J),"")</f>
      </c>
      <c r="Q26" s="248">
        <f>IF(SUMIF('LOGBOEK 2010'!N:N,"C"&amp;B26,'LOGBOEK 2010'!K:K)&gt;0,SUMIF('LOGBOEK 2010'!N:N,"C"&amp;B26,'LOGBOEK 2010'!K:K),"")</f>
      </c>
      <c r="R26" s="144">
        <f>IF(COUNTIF('LOGBOEK 2010'!N:N,"P"&amp;B26)&gt;0,COUNTIF('LOGBOEK 2010'!N:N,"P"&amp;B26),"")</f>
      </c>
      <c r="S26" s="212">
        <f>IF(SUMIF('LOGBOEK 2010'!N:N,"P"&amp;B26,'LOGBOEK 2010'!J:J)&gt;0,SUMIF('LOGBOEK 2010'!N:N,"P"&amp;B26,'LOGBOEK 2010'!J:J),"")</f>
      </c>
      <c r="T26" s="248">
        <f>IF(SUMIF('LOGBOEK 2010'!N:N,"P"&amp;B26,'LOGBOEK 2010'!K:K)&gt;0,SUMIF('LOGBOEK 2010'!N:N,"P"&amp;B26,'LOGBOEK 2010'!K:K),"")</f>
      </c>
      <c r="U26" s="144">
        <f>IF(COUNTIF('LOGBOEK 2010'!N:N,"H"&amp;B26)&gt;0,COUNTIF('LOGBOEK 2010'!N:N,"H"&amp;B26),"")</f>
      </c>
      <c r="V26" s="212">
        <f>IF(SUMIF('LOGBOEK 2010'!N:N,"H"&amp;B26,'LOGBOEK 2010'!J:J)&gt;0,SUMIF('LOGBOEK 2010'!N:N,"H"&amp;B26,'LOGBOEK 2010'!J:J),"")</f>
      </c>
      <c r="W26" s="248">
        <f>IF(SUMIF('LOGBOEK 2010'!N:N,"H"&amp;B26,'LOGBOEK 2010'!K:K)&gt;0,SUMIF('LOGBOEK 2010'!N:N,"H"&amp;B26,'LOGBOEK 2010'!K:K),"")</f>
      </c>
      <c r="X26" s="144">
        <f>IF(COUNTIF('LOGBOEK 2010'!N:N,"F"&amp;B26)&gt;0,COUNTIF('LOGBOEK 2010'!N:N,"F"&amp;B26),"")</f>
      </c>
      <c r="Y26" s="212">
        <f>IF(SUMIF('LOGBOEK 2010'!N:N,"F"&amp;B26,'LOGBOEK 2010'!J:J)&gt;0,SUMIF('LOGBOEK 2010'!N:N,"F"&amp;B26,'LOGBOEK 2010'!J:J),"")</f>
      </c>
      <c r="Z26" s="248">
        <f>IF(SUMIF('LOGBOEK 2010'!N:N,"F"&amp;B26,'LOGBOEK 2010'!K:K)&gt;0,SUMIF('LOGBOEK 2010'!N:N,"F"&amp;B26,'LOGBOEK 2010'!K:K),"")</f>
      </c>
    </row>
    <row r="27" spans="1:26" ht="12.75">
      <c r="A27" s="131" t="str">
        <f t="shared" si="0"/>
        <v>week 7</v>
      </c>
      <c r="B27" s="131">
        <v>7</v>
      </c>
      <c r="C27" s="166">
        <f t="shared" si="1"/>
        <v>47</v>
      </c>
      <c r="D27" s="166">
        <f t="shared" si="2"/>
        <v>53</v>
      </c>
      <c r="E27" s="166">
        <f>IF(COUNTIF('LOGBOEK 2010'!N:N,"R"&amp;B27)&gt;0,COUNTIF('LOGBOEK 2010'!N:N,"R"&amp;B27),"")</f>
      </c>
      <c r="F27" s="144">
        <f>IF(COUNTIF('LOGBOEK 2010'!N:N,"T"&amp;B27)+COUNTIF('LOGBOEK 2010'!N:N,"W"&amp;B27)+COUNTIF('LOGBOEK 2010'!N:N,"C"&amp;B27)+COUNTIF('LOGBOEK 2010'!N:N,"P"&amp;B27)&gt;0,COUNTIF('LOGBOEK 2010'!N:N,"T"&amp;B27)+COUNTIF('LOGBOEK 2010'!N:N,"W"&amp;B27)+COUNTIF('LOGBOEK 2010'!N:N,"C"&amp;B27)+COUNTIF('LOGBOEK 2010'!N:N,"P"&amp;B27),"")</f>
      </c>
      <c r="G27" s="212">
        <f>IF(SUMIF('LOGBOEK 2010'!N:N,"T"&amp;B27,'LOGBOEK 2010'!J:J)+SUMIF('LOGBOEK 2010'!N:N,"W"&amp;B27,'LOGBOEK 2010'!J:J)+SUMIF('LOGBOEK 2010'!N:N,"C"&amp;B27,'LOGBOEK 2010'!J:J)+SUMIF('LOGBOEK 2010'!N:N,"P"&amp;B27,'LOGBOEK 2010'!J:J)&gt;0,SUMIF('LOGBOEK 2010'!N:N,"T"&amp;B27,'LOGBOEK 2010'!J:J)+SUMIF('LOGBOEK 2010'!N:N,"W"&amp;B27,'LOGBOEK 2010'!J:J)+SUMIF('LOGBOEK 2010'!N:N,"C"&amp;B27,'LOGBOEK 2010'!J:J)+SUMIF('LOGBOEK 2010'!N:N,"P"&amp;B27,'LOGBOEK 2010'!J:J),"")</f>
      </c>
      <c r="H27" s="248">
        <f>IF(SUMIF('LOGBOEK 2010'!N:N,"T"&amp;B27,'LOGBOEK 2010'!K:K)+SUMIF('LOGBOEK 2010'!N:N,"W"&amp;B27,'LOGBOEK 2010'!K:K)+SUMIF('LOGBOEK 2010'!N:N,"C"&amp;B27,'LOGBOEK 2010'!K:K)+SUMIF('LOGBOEK 2010'!N:N,"P"&amp;B27,'LOGBOEK 2010'!K:K)&gt;0,SUMIF('LOGBOEK 2010'!N:N,"T"&amp;B27,'LOGBOEK 2010'!K:K)+SUMIF('LOGBOEK 2010'!N:N,"W"&amp;B27,'LOGBOEK 2010'!K:K)+SUMIF('LOGBOEK 2010'!N:N,"C"&amp;B27,'LOGBOEK 2010'!K:K)+SUMIF('LOGBOEK 2010'!N:N,"P"&amp;B27,'LOGBOEK 2010'!K:K),"")</f>
      </c>
      <c r="I27" s="144">
        <f>IF(COUNTIF('LOGBOEK 2010'!N:N,"T"&amp;B27)&gt;0,COUNTIF('LOGBOEK 2010'!N:N,"T"&amp;B27),"")</f>
      </c>
      <c r="J27" s="212">
        <f>IF(SUMIF('LOGBOEK 2010'!N:N,"T"&amp;B27,'LOGBOEK 2010'!J:J)&gt;0,SUMIF('LOGBOEK 2010'!N:N,"T"&amp;B27,'LOGBOEK 2010'!J:J),"")</f>
      </c>
      <c r="K27" s="248">
        <f>IF(SUMIF('LOGBOEK 2010'!N:N,"T"&amp;B27,'LOGBOEK 2010'!K:K)&gt;0,SUMIF('LOGBOEK 2010'!N:N,"T"&amp;B27,'LOGBOEK 2010'!K:K),"")</f>
      </c>
      <c r="L27" s="144">
        <f>IF(COUNTIF('LOGBOEK 2010'!N:N,"W"&amp;B27)&gt;0,COUNTIF('LOGBOEK 2010'!N:N,"W"&amp;B27),"")</f>
      </c>
      <c r="M27" s="212">
        <f>IF(SUMIF('LOGBOEK 2010'!N:N,"W"&amp;B27,'LOGBOEK 2010'!J:J)&gt;0,SUMIF('LOGBOEK 2010'!N:N,"W"&amp;B27,'LOGBOEK 2010'!J:J),"")</f>
      </c>
      <c r="N27" s="248">
        <f>IF(SUMIF('LOGBOEK 2010'!N:N,"W"&amp;B27,'LOGBOEK 2010'!K:K)&gt;0,SUMIF('LOGBOEK 2010'!N:N,"W"&amp;B27,'LOGBOEK 2010'!K:K),"")</f>
      </c>
      <c r="O27" s="144">
        <f>IF(COUNTIF('LOGBOEK 2010'!N:N,"C"&amp;B27)&gt;0,COUNTIF('LOGBOEK 2010'!N:N,"C"&amp;B27),"")</f>
      </c>
      <c r="P27" s="212">
        <f>IF(SUMIF('LOGBOEK 2010'!N:N,"C"&amp;B27,'LOGBOEK 2010'!J:J)&gt;0,SUMIF('LOGBOEK 2010'!N:N,"C"&amp;B27,'LOGBOEK 2010'!J:J),"")</f>
      </c>
      <c r="Q27" s="248">
        <f>IF(SUMIF('LOGBOEK 2010'!N:N,"C"&amp;B27,'LOGBOEK 2010'!K:K)&gt;0,SUMIF('LOGBOEK 2010'!N:N,"C"&amp;B27,'LOGBOEK 2010'!K:K),"")</f>
      </c>
      <c r="R27" s="144">
        <f>IF(COUNTIF('LOGBOEK 2010'!N:N,"P"&amp;B27)&gt;0,COUNTIF('LOGBOEK 2010'!N:N,"P"&amp;B27),"")</f>
      </c>
      <c r="S27" s="212">
        <f>IF(SUMIF('LOGBOEK 2010'!N:N,"P"&amp;B27,'LOGBOEK 2010'!J:J)&gt;0,SUMIF('LOGBOEK 2010'!N:N,"P"&amp;B27,'LOGBOEK 2010'!J:J),"")</f>
      </c>
      <c r="T27" s="248">
        <f>IF(SUMIF('LOGBOEK 2010'!N:N,"P"&amp;B27,'LOGBOEK 2010'!K:K)&gt;0,SUMIF('LOGBOEK 2010'!N:N,"P"&amp;B27,'LOGBOEK 2010'!K:K),"")</f>
      </c>
      <c r="U27" s="144">
        <f>IF(COUNTIF('LOGBOEK 2010'!N:N,"H"&amp;B27)&gt;0,COUNTIF('LOGBOEK 2010'!N:N,"H"&amp;B27),"")</f>
      </c>
      <c r="V27" s="212">
        <f>IF(SUMIF('LOGBOEK 2010'!N:N,"H"&amp;B27,'LOGBOEK 2010'!J:J)&gt;0,SUMIF('LOGBOEK 2010'!N:N,"H"&amp;B27,'LOGBOEK 2010'!J:J),"")</f>
      </c>
      <c r="W27" s="248">
        <f>IF(SUMIF('LOGBOEK 2010'!N:N,"H"&amp;B27,'LOGBOEK 2010'!K:K)&gt;0,SUMIF('LOGBOEK 2010'!N:N,"H"&amp;B27,'LOGBOEK 2010'!K:K),"")</f>
      </c>
      <c r="X27" s="144">
        <f>IF(COUNTIF('LOGBOEK 2010'!N:N,"F"&amp;B27)&gt;0,COUNTIF('LOGBOEK 2010'!N:N,"F"&amp;B27),"")</f>
      </c>
      <c r="Y27" s="212">
        <f>IF(SUMIF('LOGBOEK 2010'!N:N,"F"&amp;B27,'LOGBOEK 2010'!J:J)&gt;0,SUMIF('LOGBOEK 2010'!N:N,"F"&amp;B27,'LOGBOEK 2010'!J:J),"")</f>
      </c>
      <c r="Z27" s="248">
        <f>IF(SUMIF('LOGBOEK 2010'!N:N,"F"&amp;B27,'LOGBOEK 2010'!K:K)&gt;0,SUMIF('LOGBOEK 2010'!N:N,"F"&amp;B27,'LOGBOEK 2010'!K:K),"")</f>
      </c>
    </row>
    <row r="28" spans="1:26" ht="12.75">
      <c r="A28" s="131" t="str">
        <f t="shared" si="0"/>
        <v>week 8</v>
      </c>
      <c r="B28" s="131">
        <v>8</v>
      </c>
      <c r="C28" s="166">
        <f t="shared" si="1"/>
        <v>54</v>
      </c>
      <c r="D28" s="166">
        <f t="shared" si="2"/>
        <v>60</v>
      </c>
      <c r="E28" s="166">
        <f>IF(COUNTIF('LOGBOEK 2010'!N:N,"R"&amp;B28)&gt;0,COUNTIF('LOGBOEK 2010'!N:N,"R"&amp;B28),"")</f>
      </c>
      <c r="F28" s="144">
        <f>IF(COUNTIF('LOGBOEK 2010'!N:N,"T"&amp;B28)+COUNTIF('LOGBOEK 2010'!N:N,"W"&amp;B28)+COUNTIF('LOGBOEK 2010'!N:N,"C"&amp;B28)+COUNTIF('LOGBOEK 2010'!N:N,"P"&amp;B28)&gt;0,COUNTIF('LOGBOEK 2010'!N:N,"T"&amp;B28)+COUNTIF('LOGBOEK 2010'!N:N,"W"&amp;B28)+COUNTIF('LOGBOEK 2010'!N:N,"C"&amp;B28)+COUNTIF('LOGBOEK 2010'!N:N,"P"&amp;B28),"")</f>
      </c>
      <c r="G28" s="212">
        <f>IF(SUMIF('LOGBOEK 2010'!N:N,"T"&amp;B28,'LOGBOEK 2010'!J:J)+SUMIF('LOGBOEK 2010'!N:N,"W"&amp;B28,'LOGBOEK 2010'!J:J)+SUMIF('LOGBOEK 2010'!N:N,"C"&amp;B28,'LOGBOEK 2010'!J:J)+SUMIF('LOGBOEK 2010'!N:N,"P"&amp;B28,'LOGBOEK 2010'!J:J)&gt;0,SUMIF('LOGBOEK 2010'!N:N,"T"&amp;B28,'LOGBOEK 2010'!J:J)+SUMIF('LOGBOEK 2010'!N:N,"W"&amp;B28,'LOGBOEK 2010'!J:J)+SUMIF('LOGBOEK 2010'!N:N,"C"&amp;B28,'LOGBOEK 2010'!J:J)+SUMIF('LOGBOEK 2010'!N:N,"P"&amp;B28,'LOGBOEK 2010'!J:J),"")</f>
      </c>
      <c r="H28" s="248">
        <f>IF(SUMIF('LOGBOEK 2010'!N:N,"T"&amp;B28,'LOGBOEK 2010'!K:K)+SUMIF('LOGBOEK 2010'!N:N,"W"&amp;B28,'LOGBOEK 2010'!K:K)+SUMIF('LOGBOEK 2010'!N:N,"C"&amp;B28,'LOGBOEK 2010'!K:K)+SUMIF('LOGBOEK 2010'!N:N,"P"&amp;B28,'LOGBOEK 2010'!K:K)&gt;0,SUMIF('LOGBOEK 2010'!N:N,"T"&amp;B28,'LOGBOEK 2010'!K:K)+SUMIF('LOGBOEK 2010'!N:N,"W"&amp;B28,'LOGBOEK 2010'!K:K)+SUMIF('LOGBOEK 2010'!N:N,"C"&amp;B28,'LOGBOEK 2010'!K:K)+SUMIF('LOGBOEK 2010'!N:N,"P"&amp;B28,'LOGBOEK 2010'!K:K),"")</f>
      </c>
      <c r="I28" s="144">
        <f>IF(COUNTIF('LOGBOEK 2010'!N:N,"T"&amp;B28)&gt;0,COUNTIF('LOGBOEK 2010'!N:N,"T"&amp;B28),"")</f>
      </c>
      <c r="J28" s="212">
        <f>IF(SUMIF('LOGBOEK 2010'!N:N,"T"&amp;B28,'LOGBOEK 2010'!J:J)&gt;0,SUMIF('LOGBOEK 2010'!N:N,"T"&amp;B28,'LOGBOEK 2010'!J:J),"")</f>
      </c>
      <c r="K28" s="248">
        <f>IF(SUMIF('LOGBOEK 2010'!N:N,"T"&amp;B28,'LOGBOEK 2010'!K:K)&gt;0,SUMIF('LOGBOEK 2010'!N:N,"T"&amp;B28,'LOGBOEK 2010'!K:K),"")</f>
      </c>
      <c r="L28" s="144">
        <f>IF(COUNTIF('LOGBOEK 2010'!N:N,"W"&amp;B28)&gt;0,COUNTIF('LOGBOEK 2010'!N:N,"W"&amp;B28),"")</f>
      </c>
      <c r="M28" s="212">
        <f>IF(SUMIF('LOGBOEK 2010'!N:N,"W"&amp;B28,'LOGBOEK 2010'!J:J)&gt;0,SUMIF('LOGBOEK 2010'!N:N,"W"&amp;B28,'LOGBOEK 2010'!J:J),"")</f>
      </c>
      <c r="N28" s="248">
        <f>IF(SUMIF('LOGBOEK 2010'!N:N,"W"&amp;B28,'LOGBOEK 2010'!K:K)&gt;0,SUMIF('LOGBOEK 2010'!N:N,"W"&amp;B28,'LOGBOEK 2010'!K:K),"")</f>
      </c>
      <c r="O28" s="144">
        <f>IF(COUNTIF('LOGBOEK 2010'!N:N,"C"&amp;B28)&gt;0,COUNTIF('LOGBOEK 2010'!N:N,"C"&amp;B28),"")</f>
      </c>
      <c r="P28" s="212">
        <f>IF(SUMIF('LOGBOEK 2010'!N:N,"C"&amp;B28,'LOGBOEK 2010'!J:J)&gt;0,SUMIF('LOGBOEK 2010'!N:N,"C"&amp;B28,'LOGBOEK 2010'!J:J),"")</f>
      </c>
      <c r="Q28" s="248">
        <f>IF(SUMIF('LOGBOEK 2010'!N:N,"C"&amp;B28,'LOGBOEK 2010'!K:K)&gt;0,SUMIF('LOGBOEK 2010'!N:N,"C"&amp;B28,'LOGBOEK 2010'!K:K),"")</f>
      </c>
      <c r="R28" s="144">
        <f>IF(COUNTIF('LOGBOEK 2010'!N:N,"P"&amp;B28)&gt;0,COUNTIF('LOGBOEK 2010'!N:N,"P"&amp;B28),"")</f>
      </c>
      <c r="S28" s="212">
        <f>IF(SUMIF('LOGBOEK 2010'!N:N,"P"&amp;B28,'LOGBOEK 2010'!J:J)&gt;0,SUMIF('LOGBOEK 2010'!N:N,"P"&amp;B28,'LOGBOEK 2010'!J:J),"")</f>
      </c>
      <c r="T28" s="248">
        <f>IF(SUMIF('LOGBOEK 2010'!N:N,"P"&amp;B28,'LOGBOEK 2010'!K:K)&gt;0,SUMIF('LOGBOEK 2010'!N:N,"P"&amp;B28,'LOGBOEK 2010'!K:K),"")</f>
      </c>
      <c r="U28" s="144">
        <f>IF(COUNTIF('LOGBOEK 2010'!N:N,"H"&amp;B28)&gt;0,COUNTIF('LOGBOEK 2010'!N:N,"H"&amp;B28),"")</f>
      </c>
      <c r="V28" s="212">
        <f>IF(SUMIF('LOGBOEK 2010'!N:N,"H"&amp;B28,'LOGBOEK 2010'!J:J)&gt;0,SUMIF('LOGBOEK 2010'!N:N,"H"&amp;B28,'LOGBOEK 2010'!J:J),"")</f>
      </c>
      <c r="W28" s="248">
        <f>IF(SUMIF('LOGBOEK 2010'!N:N,"H"&amp;B28,'LOGBOEK 2010'!K:K)&gt;0,SUMIF('LOGBOEK 2010'!N:N,"H"&amp;B28,'LOGBOEK 2010'!K:K),"")</f>
      </c>
      <c r="X28" s="144">
        <f>IF(COUNTIF('LOGBOEK 2010'!N:N,"F"&amp;B28)&gt;0,COUNTIF('LOGBOEK 2010'!N:N,"F"&amp;B28),"")</f>
      </c>
      <c r="Y28" s="212">
        <f>IF(SUMIF('LOGBOEK 2010'!N:N,"F"&amp;B28,'LOGBOEK 2010'!J:J)&gt;0,SUMIF('LOGBOEK 2010'!N:N,"F"&amp;B28,'LOGBOEK 2010'!J:J),"")</f>
      </c>
      <c r="Z28" s="248">
        <f>IF(SUMIF('LOGBOEK 2010'!N:N,"F"&amp;B28,'LOGBOEK 2010'!K:K)&gt;0,SUMIF('LOGBOEK 2010'!N:N,"F"&amp;B28,'LOGBOEK 2010'!K:K),"")</f>
      </c>
    </row>
    <row r="29" spans="1:26" ht="12.75">
      <c r="A29" s="132" t="str">
        <f t="shared" si="0"/>
        <v>week 9</v>
      </c>
      <c r="B29" s="132">
        <v>9</v>
      </c>
      <c r="C29" s="166">
        <f t="shared" si="1"/>
        <v>61</v>
      </c>
      <c r="D29" s="166">
        <f t="shared" si="2"/>
        <v>67</v>
      </c>
      <c r="E29" s="166">
        <f>IF(COUNTIF('LOGBOEK 2010'!N:N,"R"&amp;B29)&gt;0,COUNTIF('LOGBOEK 2010'!N:N,"R"&amp;B29),"")</f>
      </c>
      <c r="F29" s="144">
        <f>IF(COUNTIF('LOGBOEK 2010'!N:N,"T"&amp;B29)+COUNTIF('LOGBOEK 2010'!N:N,"W"&amp;B29)+COUNTIF('LOGBOEK 2010'!N:N,"C"&amp;B29)+COUNTIF('LOGBOEK 2010'!N:N,"P"&amp;B29)&gt;0,COUNTIF('LOGBOEK 2010'!N:N,"T"&amp;B29)+COUNTIF('LOGBOEK 2010'!N:N,"W"&amp;B29)+COUNTIF('LOGBOEK 2010'!N:N,"C"&amp;B29)+COUNTIF('LOGBOEK 2010'!N:N,"P"&amp;B29),"")</f>
      </c>
      <c r="G29" s="212">
        <f>IF(SUMIF('LOGBOEK 2010'!N:N,"T"&amp;B29,'LOGBOEK 2010'!J:J)+SUMIF('LOGBOEK 2010'!N:N,"W"&amp;B29,'LOGBOEK 2010'!J:J)+SUMIF('LOGBOEK 2010'!N:N,"C"&amp;B29,'LOGBOEK 2010'!J:J)+SUMIF('LOGBOEK 2010'!N:N,"P"&amp;B29,'LOGBOEK 2010'!J:J)&gt;0,SUMIF('LOGBOEK 2010'!N:N,"T"&amp;B29,'LOGBOEK 2010'!J:J)+SUMIF('LOGBOEK 2010'!N:N,"W"&amp;B29,'LOGBOEK 2010'!J:J)+SUMIF('LOGBOEK 2010'!N:N,"C"&amp;B29,'LOGBOEK 2010'!J:J)+SUMIF('LOGBOEK 2010'!N:N,"P"&amp;B29,'LOGBOEK 2010'!J:J),"")</f>
      </c>
      <c r="H29" s="248">
        <f>IF(SUMIF('LOGBOEK 2010'!N:N,"T"&amp;B29,'LOGBOEK 2010'!K:K)+SUMIF('LOGBOEK 2010'!N:N,"W"&amp;B29,'LOGBOEK 2010'!K:K)+SUMIF('LOGBOEK 2010'!N:N,"C"&amp;B29,'LOGBOEK 2010'!K:K)+SUMIF('LOGBOEK 2010'!N:N,"P"&amp;B29,'LOGBOEK 2010'!K:K)&gt;0,SUMIF('LOGBOEK 2010'!N:N,"T"&amp;B29,'LOGBOEK 2010'!K:K)+SUMIF('LOGBOEK 2010'!N:N,"W"&amp;B29,'LOGBOEK 2010'!K:K)+SUMIF('LOGBOEK 2010'!N:N,"C"&amp;B29,'LOGBOEK 2010'!K:K)+SUMIF('LOGBOEK 2010'!N:N,"P"&amp;B29,'LOGBOEK 2010'!K:K),"")</f>
      </c>
      <c r="I29" s="144">
        <f>IF(COUNTIF('LOGBOEK 2010'!N:N,"T"&amp;B29)&gt;0,COUNTIF('LOGBOEK 2010'!N:N,"T"&amp;B29),"")</f>
      </c>
      <c r="J29" s="212">
        <f>IF(SUMIF('LOGBOEK 2010'!N:N,"T"&amp;B29,'LOGBOEK 2010'!J:J)&gt;0,SUMIF('LOGBOEK 2010'!N:N,"T"&amp;B29,'LOGBOEK 2010'!J:J),"")</f>
      </c>
      <c r="K29" s="248">
        <f>IF(SUMIF('LOGBOEK 2010'!N:N,"T"&amp;B29,'LOGBOEK 2010'!K:K)&gt;0,SUMIF('LOGBOEK 2010'!N:N,"T"&amp;B29,'LOGBOEK 2010'!K:K),"")</f>
      </c>
      <c r="L29" s="144">
        <f>IF(COUNTIF('LOGBOEK 2010'!N:N,"W"&amp;B29)&gt;0,COUNTIF('LOGBOEK 2010'!N:N,"W"&amp;B29),"")</f>
      </c>
      <c r="M29" s="212">
        <f>IF(SUMIF('LOGBOEK 2010'!N:N,"W"&amp;B29,'LOGBOEK 2010'!J:J)&gt;0,SUMIF('LOGBOEK 2010'!N:N,"W"&amp;B29,'LOGBOEK 2010'!J:J),"")</f>
      </c>
      <c r="N29" s="248">
        <f>IF(SUMIF('LOGBOEK 2010'!N:N,"W"&amp;B29,'LOGBOEK 2010'!K:K)&gt;0,SUMIF('LOGBOEK 2010'!N:N,"W"&amp;B29,'LOGBOEK 2010'!K:K),"")</f>
      </c>
      <c r="O29" s="144">
        <f>IF(COUNTIF('LOGBOEK 2010'!N:N,"C"&amp;B29)&gt;0,COUNTIF('LOGBOEK 2010'!N:N,"C"&amp;B29),"")</f>
      </c>
      <c r="P29" s="212">
        <f>IF(SUMIF('LOGBOEK 2010'!N:N,"C"&amp;B29,'LOGBOEK 2010'!J:J)&gt;0,SUMIF('LOGBOEK 2010'!N:N,"C"&amp;B29,'LOGBOEK 2010'!J:J),"")</f>
      </c>
      <c r="Q29" s="248">
        <f>IF(SUMIF('LOGBOEK 2010'!N:N,"C"&amp;B29,'LOGBOEK 2010'!K:K)&gt;0,SUMIF('LOGBOEK 2010'!N:N,"C"&amp;B29,'LOGBOEK 2010'!K:K),"")</f>
      </c>
      <c r="R29" s="144">
        <f>IF(COUNTIF('LOGBOEK 2010'!N:N,"P"&amp;B29)&gt;0,COUNTIF('LOGBOEK 2010'!N:N,"P"&amp;B29),"")</f>
      </c>
      <c r="S29" s="212">
        <f>IF(SUMIF('LOGBOEK 2010'!N:N,"P"&amp;B29,'LOGBOEK 2010'!J:J)&gt;0,SUMIF('LOGBOEK 2010'!N:N,"P"&amp;B29,'LOGBOEK 2010'!J:J),"")</f>
      </c>
      <c r="T29" s="248">
        <f>IF(SUMIF('LOGBOEK 2010'!N:N,"P"&amp;B29,'LOGBOEK 2010'!K:K)&gt;0,SUMIF('LOGBOEK 2010'!N:N,"P"&amp;B29,'LOGBOEK 2010'!K:K),"")</f>
      </c>
      <c r="U29" s="144">
        <f>IF(COUNTIF('LOGBOEK 2010'!N:N,"H"&amp;B29)&gt;0,COUNTIF('LOGBOEK 2010'!N:N,"H"&amp;B29),"")</f>
      </c>
      <c r="V29" s="212">
        <f>IF(SUMIF('LOGBOEK 2010'!N:N,"H"&amp;B29,'LOGBOEK 2010'!J:J)&gt;0,SUMIF('LOGBOEK 2010'!N:N,"H"&amp;B29,'LOGBOEK 2010'!J:J),"")</f>
      </c>
      <c r="W29" s="248">
        <f>IF(SUMIF('LOGBOEK 2010'!N:N,"H"&amp;B29,'LOGBOEK 2010'!K:K)&gt;0,SUMIF('LOGBOEK 2010'!N:N,"H"&amp;B29,'LOGBOEK 2010'!K:K),"")</f>
      </c>
      <c r="X29" s="144">
        <f>IF(COUNTIF('LOGBOEK 2010'!N:N,"F"&amp;B29)&gt;0,COUNTIF('LOGBOEK 2010'!N:N,"F"&amp;B29),"")</f>
      </c>
      <c r="Y29" s="212">
        <f>IF(SUMIF('LOGBOEK 2010'!N:N,"F"&amp;B29,'LOGBOEK 2010'!J:J)&gt;0,SUMIF('LOGBOEK 2010'!N:N,"F"&amp;B29,'LOGBOEK 2010'!J:J),"")</f>
      </c>
      <c r="Z29" s="248">
        <f>IF(SUMIF('LOGBOEK 2010'!N:N,"F"&amp;B29,'LOGBOEK 2010'!K:K)&gt;0,SUMIF('LOGBOEK 2010'!N:N,"F"&amp;B29,'LOGBOEK 2010'!K:K),"")</f>
      </c>
    </row>
    <row r="30" spans="1:26" ht="12.75">
      <c r="A30" s="132" t="str">
        <f t="shared" si="0"/>
        <v>week 10</v>
      </c>
      <c r="B30" s="132">
        <v>10</v>
      </c>
      <c r="C30" s="166">
        <f t="shared" si="1"/>
        <v>68</v>
      </c>
      <c r="D30" s="166">
        <f t="shared" si="2"/>
        <v>74</v>
      </c>
      <c r="E30" s="166">
        <f>IF(COUNTIF('LOGBOEK 2010'!N:N,"R"&amp;B30)&gt;0,COUNTIF('LOGBOEK 2010'!N:N,"R"&amp;B30),"")</f>
      </c>
      <c r="F30" s="144">
        <f>IF(COUNTIF('LOGBOEK 2010'!N:N,"T"&amp;B30)+COUNTIF('LOGBOEK 2010'!N:N,"W"&amp;B30)+COUNTIF('LOGBOEK 2010'!N:N,"C"&amp;B30)+COUNTIF('LOGBOEK 2010'!N:N,"P"&amp;B30)&gt;0,COUNTIF('LOGBOEK 2010'!N:N,"T"&amp;B30)+COUNTIF('LOGBOEK 2010'!N:N,"W"&amp;B30)+COUNTIF('LOGBOEK 2010'!N:N,"C"&amp;B30)+COUNTIF('LOGBOEK 2010'!N:N,"P"&amp;B30),"")</f>
      </c>
      <c r="G30" s="212">
        <f>IF(SUMIF('LOGBOEK 2010'!N:N,"T"&amp;B30,'LOGBOEK 2010'!J:J)+SUMIF('LOGBOEK 2010'!N:N,"W"&amp;B30,'LOGBOEK 2010'!J:J)+SUMIF('LOGBOEK 2010'!N:N,"C"&amp;B30,'LOGBOEK 2010'!J:J)+SUMIF('LOGBOEK 2010'!N:N,"P"&amp;B30,'LOGBOEK 2010'!J:J)&gt;0,SUMIF('LOGBOEK 2010'!N:N,"T"&amp;B30,'LOGBOEK 2010'!J:J)+SUMIF('LOGBOEK 2010'!N:N,"W"&amp;B30,'LOGBOEK 2010'!J:J)+SUMIF('LOGBOEK 2010'!N:N,"C"&amp;B30,'LOGBOEK 2010'!J:J)+SUMIF('LOGBOEK 2010'!N:N,"P"&amp;B30,'LOGBOEK 2010'!J:J),"")</f>
      </c>
      <c r="H30" s="248">
        <f>IF(SUMIF('LOGBOEK 2010'!N:N,"T"&amp;B30,'LOGBOEK 2010'!K:K)+SUMIF('LOGBOEK 2010'!N:N,"W"&amp;B30,'LOGBOEK 2010'!K:K)+SUMIF('LOGBOEK 2010'!N:N,"C"&amp;B30,'LOGBOEK 2010'!K:K)+SUMIF('LOGBOEK 2010'!N:N,"P"&amp;B30,'LOGBOEK 2010'!K:K)&gt;0,SUMIF('LOGBOEK 2010'!N:N,"T"&amp;B30,'LOGBOEK 2010'!K:K)+SUMIF('LOGBOEK 2010'!N:N,"W"&amp;B30,'LOGBOEK 2010'!K:K)+SUMIF('LOGBOEK 2010'!N:N,"C"&amp;B30,'LOGBOEK 2010'!K:K)+SUMIF('LOGBOEK 2010'!N:N,"P"&amp;B30,'LOGBOEK 2010'!K:K),"")</f>
      </c>
      <c r="I30" s="144">
        <f>IF(COUNTIF('LOGBOEK 2010'!N:N,"T"&amp;B30)&gt;0,COUNTIF('LOGBOEK 2010'!N:N,"T"&amp;B30),"")</f>
      </c>
      <c r="J30" s="212">
        <f>IF(SUMIF('LOGBOEK 2010'!N:N,"T"&amp;B30,'LOGBOEK 2010'!J:J)&gt;0,SUMIF('LOGBOEK 2010'!N:N,"T"&amp;B30,'LOGBOEK 2010'!J:J),"")</f>
      </c>
      <c r="K30" s="248">
        <f>IF(SUMIF('LOGBOEK 2010'!N:N,"T"&amp;B30,'LOGBOEK 2010'!K:K)&gt;0,SUMIF('LOGBOEK 2010'!N:N,"T"&amp;B30,'LOGBOEK 2010'!K:K),"")</f>
      </c>
      <c r="L30" s="144">
        <f>IF(COUNTIF('LOGBOEK 2010'!N:N,"W"&amp;B30)&gt;0,COUNTIF('LOGBOEK 2010'!N:N,"W"&amp;B30),"")</f>
      </c>
      <c r="M30" s="212">
        <f>IF(SUMIF('LOGBOEK 2010'!N:N,"W"&amp;B30,'LOGBOEK 2010'!J:J)&gt;0,SUMIF('LOGBOEK 2010'!N:N,"W"&amp;B30,'LOGBOEK 2010'!J:J),"")</f>
      </c>
      <c r="N30" s="248">
        <f>IF(SUMIF('LOGBOEK 2010'!N:N,"W"&amp;B30,'LOGBOEK 2010'!K:K)&gt;0,SUMIF('LOGBOEK 2010'!N:N,"W"&amp;B30,'LOGBOEK 2010'!K:K),"")</f>
      </c>
      <c r="O30" s="144">
        <f>IF(COUNTIF('LOGBOEK 2010'!N:N,"C"&amp;B30)&gt;0,COUNTIF('LOGBOEK 2010'!N:N,"C"&amp;B30),"")</f>
      </c>
      <c r="P30" s="212">
        <f>IF(SUMIF('LOGBOEK 2010'!N:N,"C"&amp;B30,'LOGBOEK 2010'!J:J)&gt;0,SUMIF('LOGBOEK 2010'!N:N,"C"&amp;B30,'LOGBOEK 2010'!J:J),"")</f>
      </c>
      <c r="Q30" s="248">
        <f>IF(SUMIF('LOGBOEK 2010'!N:N,"C"&amp;B30,'LOGBOEK 2010'!K:K)&gt;0,SUMIF('LOGBOEK 2010'!N:N,"C"&amp;B30,'LOGBOEK 2010'!K:K),"")</f>
      </c>
      <c r="R30" s="144">
        <f>IF(COUNTIF('LOGBOEK 2010'!N:N,"P"&amp;B30)&gt;0,COUNTIF('LOGBOEK 2010'!N:N,"P"&amp;B30),"")</f>
      </c>
      <c r="S30" s="212">
        <f>IF(SUMIF('LOGBOEK 2010'!N:N,"P"&amp;B30,'LOGBOEK 2010'!J:J)&gt;0,SUMIF('LOGBOEK 2010'!N:N,"P"&amp;B30,'LOGBOEK 2010'!J:J),"")</f>
      </c>
      <c r="T30" s="248">
        <f>IF(SUMIF('LOGBOEK 2010'!N:N,"P"&amp;B30,'LOGBOEK 2010'!K:K)&gt;0,SUMIF('LOGBOEK 2010'!N:N,"P"&amp;B30,'LOGBOEK 2010'!K:K),"")</f>
      </c>
      <c r="U30" s="144">
        <f>IF(COUNTIF('LOGBOEK 2010'!N:N,"H"&amp;B30)&gt;0,COUNTIF('LOGBOEK 2010'!N:N,"H"&amp;B30),"")</f>
      </c>
      <c r="V30" s="212">
        <f>IF(SUMIF('LOGBOEK 2010'!N:N,"H"&amp;B30,'LOGBOEK 2010'!J:J)&gt;0,SUMIF('LOGBOEK 2010'!N:N,"H"&amp;B30,'LOGBOEK 2010'!J:J),"")</f>
      </c>
      <c r="W30" s="248">
        <f>IF(SUMIF('LOGBOEK 2010'!N:N,"H"&amp;B30,'LOGBOEK 2010'!K:K)&gt;0,SUMIF('LOGBOEK 2010'!N:N,"H"&amp;B30,'LOGBOEK 2010'!K:K),"")</f>
      </c>
      <c r="X30" s="144">
        <f>IF(COUNTIF('LOGBOEK 2010'!N:N,"F"&amp;B30)&gt;0,COUNTIF('LOGBOEK 2010'!N:N,"F"&amp;B30),"")</f>
      </c>
      <c r="Y30" s="212">
        <f>IF(SUMIF('LOGBOEK 2010'!N:N,"F"&amp;B30,'LOGBOEK 2010'!J:J)&gt;0,SUMIF('LOGBOEK 2010'!N:N,"F"&amp;B30,'LOGBOEK 2010'!J:J),"")</f>
      </c>
      <c r="Z30" s="248">
        <f>IF(SUMIF('LOGBOEK 2010'!N:N,"F"&amp;B30,'LOGBOEK 2010'!K:K)&gt;0,SUMIF('LOGBOEK 2010'!N:N,"F"&amp;B30,'LOGBOEK 2010'!K:K),"")</f>
      </c>
    </row>
    <row r="31" spans="1:26" ht="12.75">
      <c r="A31" s="132" t="str">
        <f t="shared" si="0"/>
        <v>week 11</v>
      </c>
      <c r="B31" s="132">
        <v>11</v>
      </c>
      <c r="C31" s="166">
        <f t="shared" si="1"/>
        <v>75</v>
      </c>
      <c r="D31" s="166">
        <f t="shared" si="2"/>
        <v>81</v>
      </c>
      <c r="E31" s="166">
        <f>IF(COUNTIF('LOGBOEK 2010'!N:N,"R"&amp;B31)&gt;0,COUNTIF('LOGBOEK 2010'!N:N,"R"&amp;B31),"")</f>
      </c>
      <c r="F31" s="144">
        <f>IF(COUNTIF('LOGBOEK 2010'!N:N,"T"&amp;B31)+COUNTIF('LOGBOEK 2010'!N:N,"W"&amp;B31)+COUNTIF('LOGBOEK 2010'!N:N,"C"&amp;B31)+COUNTIF('LOGBOEK 2010'!N:N,"P"&amp;B31)&gt;0,COUNTIF('LOGBOEK 2010'!N:N,"T"&amp;B31)+COUNTIF('LOGBOEK 2010'!N:N,"W"&amp;B31)+COUNTIF('LOGBOEK 2010'!N:N,"C"&amp;B31)+COUNTIF('LOGBOEK 2010'!N:N,"P"&amp;B31),"")</f>
      </c>
      <c r="G31" s="212">
        <f>IF(SUMIF('LOGBOEK 2010'!N:N,"T"&amp;B31,'LOGBOEK 2010'!J:J)+SUMIF('LOGBOEK 2010'!N:N,"W"&amp;B31,'LOGBOEK 2010'!J:J)+SUMIF('LOGBOEK 2010'!N:N,"C"&amp;B31,'LOGBOEK 2010'!J:J)+SUMIF('LOGBOEK 2010'!N:N,"P"&amp;B31,'LOGBOEK 2010'!J:J)&gt;0,SUMIF('LOGBOEK 2010'!N:N,"T"&amp;B31,'LOGBOEK 2010'!J:J)+SUMIF('LOGBOEK 2010'!N:N,"W"&amp;B31,'LOGBOEK 2010'!J:J)+SUMIF('LOGBOEK 2010'!N:N,"C"&amp;B31,'LOGBOEK 2010'!J:J)+SUMIF('LOGBOEK 2010'!N:N,"P"&amp;B31,'LOGBOEK 2010'!J:J),"")</f>
      </c>
      <c r="H31" s="248">
        <f>IF(SUMIF('LOGBOEK 2010'!N:N,"T"&amp;B31,'LOGBOEK 2010'!K:K)+SUMIF('LOGBOEK 2010'!N:N,"W"&amp;B31,'LOGBOEK 2010'!K:K)+SUMIF('LOGBOEK 2010'!N:N,"C"&amp;B31,'LOGBOEK 2010'!K:K)+SUMIF('LOGBOEK 2010'!N:N,"P"&amp;B31,'LOGBOEK 2010'!K:K)&gt;0,SUMIF('LOGBOEK 2010'!N:N,"T"&amp;B31,'LOGBOEK 2010'!K:K)+SUMIF('LOGBOEK 2010'!N:N,"W"&amp;B31,'LOGBOEK 2010'!K:K)+SUMIF('LOGBOEK 2010'!N:N,"C"&amp;B31,'LOGBOEK 2010'!K:K)+SUMIF('LOGBOEK 2010'!N:N,"P"&amp;B31,'LOGBOEK 2010'!K:K),"")</f>
      </c>
      <c r="I31" s="144">
        <f>IF(COUNTIF('LOGBOEK 2010'!N:N,"T"&amp;B31)&gt;0,COUNTIF('LOGBOEK 2010'!N:N,"T"&amp;B31),"")</f>
      </c>
      <c r="J31" s="212">
        <f>IF(SUMIF('LOGBOEK 2010'!N:N,"T"&amp;B31,'LOGBOEK 2010'!J:J)&gt;0,SUMIF('LOGBOEK 2010'!N:N,"T"&amp;B31,'LOGBOEK 2010'!J:J),"")</f>
      </c>
      <c r="K31" s="248">
        <f>IF(SUMIF('LOGBOEK 2010'!N:N,"T"&amp;B31,'LOGBOEK 2010'!K:K)&gt;0,SUMIF('LOGBOEK 2010'!N:N,"T"&amp;B31,'LOGBOEK 2010'!K:K),"")</f>
      </c>
      <c r="L31" s="144">
        <f>IF(COUNTIF('LOGBOEK 2010'!N:N,"W"&amp;B31)&gt;0,COUNTIF('LOGBOEK 2010'!N:N,"W"&amp;B31),"")</f>
      </c>
      <c r="M31" s="212">
        <f>IF(SUMIF('LOGBOEK 2010'!N:N,"W"&amp;B31,'LOGBOEK 2010'!J:J)&gt;0,SUMIF('LOGBOEK 2010'!N:N,"W"&amp;B31,'LOGBOEK 2010'!J:J),"")</f>
      </c>
      <c r="N31" s="248">
        <f>IF(SUMIF('LOGBOEK 2010'!N:N,"W"&amp;B31,'LOGBOEK 2010'!K:K)&gt;0,SUMIF('LOGBOEK 2010'!N:N,"W"&amp;B31,'LOGBOEK 2010'!K:K),"")</f>
      </c>
      <c r="O31" s="144">
        <f>IF(COUNTIF('LOGBOEK 2010'!N:N,"C"&amp;B31)&gt;0,COUNTIF('LOGBOEK 2010'!N:N,"C"&amp;B31),"")</f>
      </c>
      <c r="P31" s="212">
        <f>IF(SUMIF('LOGBOEK 2010'!N:N,"C"&amp;B31,'LOGBOEK 2010'!J:J)&gt;0,SUMIF('LOGBOEK 2010'!N:N,"C"&amp;B31,'LOGBOEK 2010'!J:J),"")</f>
      </c>
      <c r="Q31" s="248">
        <f>IF(SUMIF('LOGBOEK 2010'!N:N,"C"&amp;B31,'LOGBOEK 2010'!K:K)&gt;0,SUMIF('LOGBOEK 2010'!N:N,"C"&amp;B31,'LOGBOEK 2010'!K:K),"")</f>
      </c>
      <c r="R31" s="144">
        <f>IF(COUNTIF('LOGBOEK 2010'!N:N,"P"&amp;B31)&gt;0,COUNTIF('LOGBOEK 2010'!N:N,"P"&amp;B31),"")</f>
      </c>
      <c r="S31" s="212">
        <f>IF(SUMIF('LOGBOEK 2010'!N:N,"P"&amp;B31,'LOGBOEK 2010'!J:J)&gt;0,SUMIF('LOGBOEK 2010'!N:N,"P"&amp;B31,'LOGBOEK 2010'!J:J),"")</f>
      </c>
      <c r="T31" s="248">
        <f>IF(SUMIF('LOGBOEK 2010'!N:N,"P"&amp;B31,'LOGBOEK 2010'!K:K)&gt;0,SUMIF('LOGBOEK 2010'!N:N,"P"&amp;B31,'LOGBOEK 2010'!K:K),"")</f>
      </c>
      <c r="U31" s="144">
        <f>IF(COUNTIF('LOGBOEK 2010'!N:N,"H"&amp;B31)&gt;0,COUNTIF('LOGBOEK 2010'!N:N,"H"&amp;B31),"")</f>
      </c>
      <c r="V31" s="212">
        <f>IF(SUMIF('LOGBOEK 2010'!N:N,"H"&amp;B31,'LOGBOEK 2010'!J:J)&gt;0,SUMIF('LOGBOEK 2010'!N:N,"H"&amp;B31,'LOGBOEK 2010'!J:J),"")</f>
      </c>
      <c r="W31" s="248">
        <f>IF(SUMIF('LOGBOEK 2010'!N:N,"H"&amp;B31,'LOGBOEK 2010'!K:K)&gt;0,SUMIF('LOGBOEK 2010'!N:N,"H"&amp;B31,'LOGBOEK 2010'!K:K),"")</f>
      </c>
      <c r="X31" s="144">
        <f>IF(COUNTIF('LOGBOEK 2010'!N:N,"F"&amp;B31)&gt;0,COUNTIF('LOGBOEK 2010'!N:N,"F"&amp;B31),"")</f>
      </c>
      <c r="Y31" s="212">
        <f>IF(SUMIF('LOGBOEK 2010'!N:N,"F"&amp;B31,'LOGBOEK 2010'!J:J)&gt;0,SUMIF('LOGBOEK 2010'!N:N,"F"&amp;B31,'LOGBOEK 2010'!J:J),"")</f>
      </c>
      <c r="Z31" s="248">
        <f>IF(SUMIF('LOGBOEK 2010'!N:N,"F"&amp;B31,'LOGBOEK 2010'!K:K)&gt;0,SUMIF('LOGBOEK 2010'!N:N,"F"&amp;B31,'LOGBOEK 2010'!K:K),"")</f>
      </c>
    </row>
    <row r="32" spans="1:26" ht="12.75">
      <c r="A32" s="132" t="str">
        <f t="shared" si="0"/>
        <v>week 12</v>
      </c>
      <c r="B32" s="132">
        <v>12</v>
      </c>
      <c r="C32" s="166">
        <f t="shared" si="1"/>
        <v>82</v>
      </c>
      <c r="D32" s="166">
        <f t="shared" si="2"/>
        <v>88</v>
      </c>
      <c r="E32" s="166">
        <f>IF(COUNTIF('LOGBOEK 2010'!N:N,"R"&amp;B32)&gt;0,COUNTIF('LOGBOEK 2010'!N:N,"R"&amp;B32),"")</f>
      </c>
      <c r="F32" s="144">
        <f>IF(COUNTIF('LOGBOEK 2010'!N:N,"T"&amp;B32)+COUNTIF('LOGBOEK 2010'!N:N,"W"&amp;B32)+COUNTIF('LOGBOEK 2010'!N:N,"C"&amp;B32)+COUNTIF('LOGBOEK 2010'!N:N,"P"&amp;B32)&gt;0,COUNTIF('LOGBOEK 2010'!N:N,"T"&amp;B32)+COUNTIF('LOGBOEK 2010'!N:N,"W"&amp;B32)+COUNTIF('LOGBOEK 2010'!N:N,"C"&amp;B32)+COUNTIF('LOGBOEK 2010'!N:N,"P"&amp;B32),"")</f>
      </c>
      <c r="G32" s="212">
        <f>IF(SUMIF('LOGBOEK 2010'!N:N,"T"&amp;B32,'LOGBOEK 2010'!J:J)+SUMIF('LOGBOEK 2010'!N:N,"W"&amp;B32,'LOGBOEK 2010'!J:J)+SUMIF('LOGBOEK 2010'!N:N,"C"&amp;B32,'LOGBOEK 2010'!J:J)+SUMIF('LOGBOEK 2010'!N:N,"P"&amp;B32,'LOGBOEK 2010'!J:J)&gt;0,SUMIF('LOGBOEK 2010'!N:N,"T"&amp;B32,'LOGBOEK 2010'!J:J)+SUMIF('LOGBOEK 2010'!N:N,"W"&amp;B32,'LOGBOEK 2010'!J:J)+SUMIF('LOGBOEK 2010'!N:N,"C"&amp;B32,'LOGBOEK 2010'!J:J)+SUMIF('LOGBOEK 2010'!N:N,"P"&amp;B32,'LOGBOEK 2010'!J:J),"")</f>
      </c>
      <c r="H32" s="248">
        <f>IF(SUMIF('LOGBOEK 2010'!N:N,"T"&amp;B32,'LOGBOEK 2010'!K:K)+SUMIF('LOGBOEK 2010'!N:N,"W"&amp;B32,'LOGBOEK 2010'!K:K)+SUMIF('LOGBOEK 2010'!N:N,"C"&amp;B32,'LOGBOEK 2010'!K:K)+SUMIF('LOGBOEK 2010'!N:N,"P"&amp;B32,'LOGBOEK 2010'!K:K)&gt;0,SUMIF('LOGBOEK 2010'!N:N,"T"&amp;B32,'LOGBOEK 2010'!K:K)+SUMIF('LOGBOEK 2010'!N:N,"W"&amp;B32,'LOGBOEK 2010'!K:K)+SUMIF('LOGBOEK 2010'!N:N,"C"&amp;B32,'LOGBOEK 2010'!K:K)+SUMIF('LOGBOEK 2010'!N:N,"P"&amp;B32,'LOGBOEK 2010'!K:K),"")</f>
      </c>
      <c r="I32" s="144">
        <f>IF(COUNTIF('LOGBOEK 2010'!N:N,"T"&amp;B32)&gt;0,COUNTIF('LOGBOEK 2010'!N:N,"T"&amp;B32),"")</f>
      </c>
      <c r="J32" s="212">
        <f>IF(SUMIF('LOGBOEK 2010'!N:N,"T"&amp;B32,'LOGBOEK 2010'!J:J)&gt;0,SUMIF('LOGBOEK 2010'!N:N,"T"&amp;B32,'LOGBOEK 2010'!J:J),"")</f>
      </c>
      <c r="K32" s="248">
        <f>IF(SUMIF('LOGBOEK 2010'!N:N,"T"&amp;B32,'LOGBOEK 2010'!K:K)&gt;0,SUMIF('LOGBOEK 2010'!N:N,"T"&amp;B32,'LOGBOEK 2010'!K:K),"")</f>
      </c>
      <c r="L32" s="144">
        <f>IF(COUNTIF('LOGBOEK 2010'!N:N,"W"&amp;B32)&gt;0,COUNTIF('LOGBOEK 2010'!N:N,"W"&amp;B32),"")</f>
      </c>
      <c r="M32" s="212">
        <f>IF(SUMIF('LOGBOEK 2010'!N:N,"W"&amp;B32,'LOGBOEK 2010'!J:J)&gt;0,SUMIF('LOGBOEK 2010'!N:N,"W"&amp;B32,'LOGBOEK 2010'!J:J),"")</f>
      </c>
      <c r="N32" s="248">
        <f>IF(SUMIF('LOGBOEK 2010'!N:N,"W"&amp;B32,'LOGBOEK 2010'!K:K)&gt;0,SUMIF('LOGBOEK 2010'!N:N,"W"&amp;B32,'LOGBOEK 2010'!K:K),"")</f>
      </c>
      <c r="O32" s="144">
        <f>IF(COUNTIF('LOGBOEK 2010'!N:N,"C"&amp;B32)&gt;0,COUNTIF('LOGBOEK 2010'!N:N,"C"&amp;B32),"")</f>
      </c>
      <c r="P32" s="212">
        <f>IF(SUMIF('LOGBOEK 2010'!N:N,"C"&amp;B32,'LOGBOEK 2010'!J:J)&gt;0,SUMIF('LOGBOEK 2010'!N:N,"C"&amp;B32,'LOGBOEK 2010'!J:J),"")</f>
      </c>
      <c r="Q32" s="248">
        <f>IF(SUMIF('LOGBOEK 2010'!N:N,"C"&amp;B32,'LOGBOEK 2010'!K:K)&gt;0,SUMIF('LOGBOEK 2010'!N:N,"C"&amp;B32,'LOGBOEK 2010'!K:K),"")</f>
      </c>
      <c r="R32" s="144">
        <f>IF(COUNTIF('LOGBOEK 2010'!N:N,"P"&amp;B32)&gt;0,COUNTIF('LOGBOEK 2010'!N:N,"P"&amp;B32),"")</f>
      </c>
      <c r="S32" s="212">
        <f>IF(SUMIF('LOGBOEK 2010'!N:N,"P"&amp;B32,'LOGBOEK 2010'!J:J)&gt;0,SUMIF('LOGBOEK 2010'!N:N,"P"&amp;B32,'LOGBOEK 2010'!J:J),"")</f>
      </c>
      <c r="T32" s="248">
        <f>IF(SUMIF('LOGBOEK 2010'!N:N,"P"&amp;B32,'LOGBOEK 2010'!K:K)&gt;0,SUMIF('LOGBOEK 2010'!N:N,"P"&amp;B32,'LOGBOEK 2010'!K:K),"")</f>
      </c>
      <c r="U32" s="144">
        <f>IF(COUNTIF('LOGBOEK 2010'!N:N,"H"&amp;B32)&gt;0,COUNTIF('LOGBOEK 2010'!N:N,"H"&amp;B32),"")</f>
      </c>
      <c r="V32" s="212">
        <f>IF(SUMIF('LOGBOEK 2010'!N:N,"H"&amp;B32,'LOGBOEK 2010'!J:J)&gt;0,SUMIF('LOGBOEK 2010'!N:N,"H"&amp;B32,'LOGBOEK 2010'!J:J),"")</f>
      </c>
      <c r="W32" s="248">
        <f>IF(SUMIF('LOGBOEK 2010'!N:N,"H"&amp;B32,'LOGBOEK 2010'!K:K)&gt;0,SUMIF('LOGBOEK 2010'!N:N,"H"&amp;B32,'LOGBOEK 2010'!K:K),"")</f>
      </c>
      <c r="X32" s="144">
        <f>IF(COUNTIF('LOGBOEK 2010'!N:N,"F"&amp;B32)&gt;0,COUNTIF('LOGBOEK 2010'!N:N,"F"&amp;B32),"")</f>
      </c>
      <c r="Y32" s="212">
        <f>IF(SUMIF('LOGBOEK 2010'!N:N,"F"&amp;B32,'LOGBOEK 2010'!J:J)&gt;0,SUMIF('LOGBOEK 2010'!N:N,"F"&amp;B32,'LOGBOEK 2010'!J:J),"")</f>
      </c>
      <c r="Z32" s="248">
        <f>IF(SUMIF('LOGBOEK 2010'!N:N,"F"&amp;B32,'LOGBOEK 2010'!K:K)&gt;0,SUMIF('LOGBOEK 2010'!N:N,"F"&amp;B32,'LOGBOEK 2010'!K:K),"")</f>
      </c>
    </row>
    <row r="33" spans="1:26" ht="12.75">
      <c r="A33" s="132" t="str">
        <f t="shared" si="0"/>
        <v>week 13</v>
      </c>
      <c r="B33" s="132">
        <v>13</v>
      </c>
      <c r="C33" s="166">
        <f t="shared" si="1"/>
        <v>89</v>
      </c>
      <c r="D33" s="166">
        <f t="shared" si="2"/>
        <v>95</v>
      </c>
      <c r="E33" s="166">
        <f>IF(COUNTIF('LOGBOEK 2010'!N:N,"R"&amp;B33)&gt;0,COUNTIF('LOGBOEK 2010'!N:N,"R"&amp;B33),"")</f>
      </c>
      <c r="F33" s="144">
        <f>IF(COUNTIF('LOGBOEK 2010'!N:N,"T"&amp;B33)+COUNTIF('LOGBOEK 2010'!N:N,"W"&amp;B33)+COUNTIF('LOGBOEK 2010'!N:N,"C"&amp;B33)+COUNTIF('LOGBOEK 2010'!N:N,"P"&amp;B33)&gt;0,COUNTIF('LOGBOEK 2010'!N:N,"T"&amp;B33)+COUNTIF('LOGBOEK 2010'!N:N,"W"&amp;B33)+COUNTIF('LOGBOEK 2010'!N:N,"C"&amp;B33)+COUNTIF('LOGBOEK 2010'!N:N,"P"&amp;B33),"")</f>
      </c>
      <c r="G33" s="212">
        <f>IF(SUMIF('LOGBOEK 2010'!N:N,"T"&amp;B33,'LOGBOEK 2010'!J:J)+SUMIF('LOGBOEK 2010'!N:N,"W"&amp;B33,'LOGBOEK 2010'!J:J)+SUMIF('LOGBOEK 2010'!N:N,"C"&amp;B33,'LOGBOEK 2010'!J:J)+SUMIF('LOGBOEK 2010'!N:N,"P"&amp;B33,'LOGBOEK 2010'!J:J)&gt;0,SUMIF('LOGBOEK 2010'!N:N,"T"&amp;B33,'LOGBOEK 2010'!J:J)+SUMIF('LOGBOEK 2010'!N:N,"W"&amp;B33,'LOGBOEK 2010'!J:J)+SUMIF('LOGBOEK 2010'!N:N,"C"&amp;B33,'LOGBOEK 2010'!J:J)+SUMIF('LOGBOEK 2010'!N:N,"P"&amp;B33,'LOGBOEK 2010'!J:J),"")</f>
      </c>
      <c r="H33" s="248">
        <f>IF(SUMIF('LOGBOEK 2010'!N:N,"T"&amp;B33,'LOGBOEK 2010'!K:K)+SUMIF('LOGBOEK 2010'!N:N,"W"&amp;B33,'LOGBOEK 2010'!K:K)+SUMIF('LOGBOEK 2010'!N:N,"C"&amp;B33,'LOGBOEK 2010'!K:K)+SUMIF('LOGBOEK 2010'!N:N,"P"&amp;B33,'LOGBOEK 2010'!K:K)&gt;0,SUMIF('LOGBOEK 2010'!N:N,"T"&amp;B33,'LOGBOEK 2010'!K:K)+SUMIF('LOGBOEK 2010'!N:N,"W"&amp;B33,'LOGBOEK 2010'!K:K)+SUMIF('LOGBOEK 2010'!N:N,"C"&amp;B33,'LOGBOEK 2010'!K:K)+SUMIF('LOGBOEK 2010'!N:N,"P"&amp;B33,'LOGBOEK 2010'!K:K),"")</f>
      </c>
      <c r="I33" s="144">
        <f>IF(COUNTIF('LOGBOEK 2010'!N:N,"T"&amp;B33)&gt;0,COUNTIF('LOGBOEK 2010'!N:N,"T"&amp;B33),"")</f>
      </c>
      <c r="J33" s="212">
        <f>IF(SUMIF('LOGBOEK 2010'!N:N,"T"&amp;B33,'LOGBOEK 2010'!J:J)&gt;0,SUMIF('LOGBOEK 2010'!N:N,"T"&amp;B33,'LOGBOEK 2010'!J:J),"")</f>
      </c>
      <c r="K33" s="248">
        <f>IF(SUMIF('LOGBOEK 2010'!N:N,"T"&amp;B33,'LOGBOEK 2010'!K:K)&gt;0,SUMIF('LOGBOEK 2010'!N:N,"T"&amp;B33,'LOGBOEK 2010'!K:K),"")</f>
      </c>
      <c r="L33" s="144">
        <f>IF(COUNTIF('LOGBOEK 2010'!N:N,"W"&amp;B33)&gt;0,COUNTIF('LOGBOEK 2010'!N:N,"W"&amp;B33),"")</f>
      </c>
      <c r="M33" s="212">
        <f>IF(SUMIF('LOGBOEK 2010'!N:N,"W"&amp;B33,'LOGBOEK 2010'!J:J)&gt;0,SUMIF('LOGBOEK 2010'!N:N,"W"&amp;B33,'LOGBOEK 2010'!J:J),"")</f>
      </c>
      <c r="N33" s="248">
        <f>IF(SUMIF('LOGBOEK 2010'!N:N,"W"&amp;B33,'LOGBOEK 2010'!K:K)&gt;0,SUMIF('LOGBOEK 2010'!N:N,"W"&amp;B33,'LOGBOEK 2010'!K:K),"")</f>
      </c>
      <c r="O33" s="144">
        <f>IF(COUNTIF('LOGBOEK 2010'!N:N,"C"&amp;B33)&gt;0,COUNTIF('LOGBOEK 2010'!N:N,"C"&amp;B33),"")</f>
      </c>
      <c r="P33" s="212">
        <f>IF(SUMIF('LOGBOEK 2010'!N:N,"C"&amp;B33,'LOGBOEK 2010'!J:J)&gt;0,SUMIF('LOGBOEK 2010'!N:N,"C"&amp;B33,'LOGBOEK 2010'!J:J),"")</f>
      </c>
      <c r="Q33" s="248">
        <f>IF(SUMIF('LOGBOEK 2010'!N:N,"C"&amp;B33,'LOGBOEK 2010'!K:K)&gt;0,SUMIF('LOGBOEK 2010'!N:N,"C"&amp;B33,'LOGBOEK 2010'!K:K),"")</f>
      </c>
      <c r="R33" s="144">
        <f>IF(COUNTIF('LOGBOEK 2010'!N:N,"P"&amp;B33)&gt;0,COUNTIF('LOGBOEK 2010'!N:N,"P"&amp;B33),"")</f>
      </c>
      <c r="S33" s="212">
        <f>IF(SUMIF('LOGBOEK 2010'!N:N,"P"&amp;B33,'LOGBOEK 2010'!J:J)&gt;0,SUMIF('LOGBOEK 2010'!N:N,"P"&amp;B33,'LOGBOEK 2010'!J:J),"")</f>
      </c>
      <c r="T33" s="248">
        <f>IF(SUMIF('LOGBOEK 2010'!N:N,"P"&amp;B33,'LOGBOEK 2010'!K:K)&gt;0,SUMIF('LOGBOEK 2010'!N:N,"P"&amp;B33,'LOGBOEK 2010'!K:K),"")</f>
      </c>
      <c r="U33" s="144">
        <f>IF(COUNTIF('LOGBOEK 2010'!N:N,"H"&amp;B33)&gt;0,COUNTIF('LOGBOEK 2010'!N:N,"H"&amp;B33),"")</f>
      </c>
      <c r="V33" s="212">
        <f>IF(SUMIF('LOGBOEK 2010'!N:N,"H"&amp;B33,'LOGBOEK 2010'!J:J)&gt;0,SUMIF('LOGBOEK 2010'!N:N,"H"&amp;B33,'LOGBOEK 2010'!J:J),"")</f>
      </c>
      <c r="W33" s="248">
        <f>IF(SUMIF('LOGBOEK 2010'!N:N,"H"&amp;B33,'LOGBOEK 2010'!K:K)&gt;0,SUMIF('LOGBOEK 2010'!N:N,"H"&amp;B33,'LOGBOEK 2010'!K:K),"")</f>
      </c>
      <c r="X33" s="144">
        <f>IF(COUNTIF('LOGBOEK 2010'!N:N,"F"&amp;B33)&gt;0,COUNTIF('LOGBOEK 2010'!N:N,"F"&amp;B33),"")</f>
      </c>
      <c r="Y33" s="212">
        <f>IF(SUMIF('LOGBOEK 2010'!N:N,"F"&amp;B33,'LOGBOEK 2010'!J:J)&gt;0,SUMIF('LOGBOEK 2010'!N:N,"F"&amp;B33,'LOGBOEK 2010'!J:J),"")</f>
      </c>
      <c r="Z33" s="248">
        <f>IF(SUMIF('LOGBOEK 2010'!N:N,"F"&amp;B33,'LOGBOEK 2010'!K:K)&gt;0,SUMIF('LOGBOEK 2010'!N:N,"F"&amp;B33,'LOGBOEK 2010'!K:K),"")</f>
      </c>
    </row>
    <row r="34" spans="1:28" ht="12.75">
      <c r="A34" s="133" t="str">
        <f t="shared" si="0"/>
        <v>week 14</v>
      </c>
      <c r="B34" s="133">
        <v>14</v>
      </c>
      <c r="C34" s="166">
        <f t="shared" si="1"/>
        <v>96</v>
      </c>
      <c r="D34" s="166">
        <f t="shared" si="2"/>
        <v>102</v>
      </c>
      <c r="E34" s="166">
        <f>IF(COUNTIF('LOGBOEK 2010'!N:N,"R"&amp;B34)&gt;0,COUNTIF('LOGBOEK 2010'!N:N,"R"&amp;B34),"")</f>
      </c>
      <c r="F34" s="144">
        <f>IF(COUNTIF('LOGBOEK 2010'!N:N,"T"&amp;B34)+COUNTIF('LOGBOEK 2010'!N:N,"W"&amp;B34)+COUNTIF('LOGBOEK 2010'!N:N,"C"&amp;B34)+COUNTIF('LOGBOEK 2010'!N:N,"P"&amp;B34)&gt;0,COUNTIF('LOGBOEK 2010'!N:N,"T"&amp;B34)+COUNTIF('LOGBOEK 2010'!N:N,"W"&amp;B34)+COUNTIF('LOGBOEK 2010'!N:N,"C"&amp;B34)+COUNTIF('LOGBOEK 2010'!N:N,"P"&amp;B34),"")</f>
      </c>
      <c r="G34" s="212">
        <f>IF(SUMIF('LOGBOEK 2010'!N:N,"T"&amp;B34,'LOGBOEK 2010'!J:J)+SUMIF('LOGBOEK 2010'!N:N,"W"&amp;B34,'LOGBOEK 2010'!J:J)+SUMIF('LOGBOEK 2010'!N:N,"C"&amp;B34,'LOGBOEK 2010'!J:J)+SUMIF('LOGBOEK 2010'!N:N,"P"&amp;B34,'LOGBOEK 2010'!J:J)&gt;0,SUMIF('LOGBOEK 2010'!N:N,"T"&amp;B34,'LOGBOEK 2010'!J:J)+SUMIF('LOGBOEK 2010'!N:N,"W"&amp;B34,'LOGBOEK 2010'!J:J)+SUMIF('LOGBOEK 2010'!N:N,"C"&amp;B34,'LOGBOEK 2010'!J:J)+SUMIF('LOGBOEK 2010'!N:N,"P"&amp;B34,'LOGBOEK 2010'!J:J),"")</f>
      </c>
      <c r="H34" s="248">
        <f>IF(SUMIF('LOGBOEK 2010'!N:N,"T"&amp;B34,'LOGBOEK 2010'!K:K)+SUMIF('LOGBOEK 2010'!N:N,"W"&amp;B34,'LOGBOEK 2010'!K:K)+SUMIF('LOGBOEK 2010'!N:N,"C"&amp;B34,'LOGBOEK 2010'!K:K)+SUMIF('LOGBOEK 2010'!N:N,"P"&amp;B34,'LOGBOEK 2010'!K:K)&gt;0,SUMIF('LOGBOEK 2010'!N:N,"T"&amp;B34,'LOGBOEK 2010'!K:K)+SUMIF('LOGBOEK 2010'!N:N,"W"&amp;B34,'LOGBOEK 2010'!K:K)+SUMIF('LOGBOEK 2010'!N:N,"C"&amp;B34,'LOGBOEK 2010'!K:K)+SUMIF('LOGBOEK 2010'!N:N,"P"&amp;B34,'LOGBOEK 2010'!K:K),"")</f>
      </c>
      <c r="I34" s="144">
        <f>IF(COUNTIF('LOGBOEK 2010'!N:N,"T"&amp;B34)&gt;0,COUNTIF('LOGBOEK 2010'!N:N,"T"&amp;B34),"")</f>
      </c>
      <c r="J34" s="212">
        <f>IF(SUMIF('LOGBOEK 2010'!N:N,"T"&amp;B34,'LOGBOEK 2010'!J:J)&gt;0,SUMIF('LOGBOEK 2010'!N:N,"T"&amp;B34,'LOGBOEK 2010'!J:J),"")</f>
      </c>
      <c r="K34" s="248">
        <f>IF(SUMIF('LOGBOEK 2010'!N:N,"T"&amp;B34,'LOGBOEK 2010'!K:K)&gt;0,SUMIF('LOGBOEK 2010'!N:N,"T"&amp;B34,'LOGBOEK 2010'!K:K),"")</f>
      </c>
      <c r="L34" s="144">
        <f>IF(COUNTIF('LOGBOEK 2010'!N:N,"W"&amp;B34)&gt;0,COUNTIF('LOGBOEK 2010'!N:N,"W"&amp;B34),"")</f>
      </c>
      <c r="M34" s="212">
        <f>IF(SUMIF('LOGBOEK 2010'!N:N,"W"&amp;B34,'LOGBOEK 2010'!J:J)&gt;0,SUMIF('LOGBOEK 2010'!N:N,"W"&amp;B34,'LOGBOEK 2010'!J:J),"")</f>
      </c>
      <c r="N34" s="248">
        <f>IF(SUMIF('LOGBOEK 2010'!N:N,"W"&amp;B34,'LOGBOEK 2010'!K:K)&gt;0,SUMIF('LOGBOEK 2010'!N:N,"W"&amp;B34,'LOGBOEK 2010'!K:K),"")</f>
      </c>
      <c r="O34" s="144">
        <f>IF(COUNTIF('LOGBOEK 2010'!N:N,"C"&amp;B34)&gt;0,COUNTIF('LOGBOEK 2010'!N:N,"C"&amp;B34),"")</f>
      </c>
      <c r="P34" s="212">
        <f>IF(SUMIF('LOGBOEK 2010'!N:N,"C"&amp;B34,'LOGBOEK 2010'!J:J)&gt;0,SUMIF('LOGBOEK 2010'!N:N,"C"&amp;B34,'LOGBOEK 2010'!J:J),"")</f>
      </c>
      <c r="Q34" s="248">
        <f>IF(SUMIF('LOGBOEK 2010'!N:N,"C"&amp;B34,'LOGBOEK 2010'!K:K)&gt;0,SUMIF('LOGBOEK 2010'!N:N,"C"&amp;B34,'LOGBOEK 2010'!K:K),"")</f>
      </c>
      <c r="R34" s="144">
        <f>IF(COUNTIF('LOGBOEK 2010'!N:N,"P"&amp;B34)&gt;0,COUNTIF('LOGBOEK 2010'!N:N,"P"&amp;B34),"")</f>
      </c>
      <c r="S34" s="212">
        <f>IF(SUMIF('LOGBOEK 2010'!N:N,"P"&amp;B34,'LOGBOEK 2010'!J:J)&gt;0,SUMIF('LOGBOEK 2010'!N:N,"P"&amp;B34,'LOGBOEK 2010'!J:J),"")</f>
      </c>
      <c r="T34" s="248">
        <f>IF(SUMIF('LOGBOEK 2010'!N:N,"P"&amp;B34,'LOGBOEK 2010'!K:K)&gt;0,SUMIF('LOGBOEK 2010'!N:N,"P"&amp;B34,'LOGBOEK 2010'!K:K),"")</f>
      </c>
      <c r="U34" s="144">
        <f>IF(COUNTIF('LOGBOEK 2010'!N:N,"H"&amp;B34)&gt;0,COUNTIF('LOGBOEK 2010'!N:N,"H"&amp;B34),"")</f>
      </c>
      <c r="V34" s="212">
        <f>IF(SUMIF('LOGBOEK 2010'!N:N,"H"&amp;B34,'LOGBOEK 2010'!J:J)&gt;0,SUMIF('LOGBOEK 2010'!N:N,"H"&amp;B34,'LOGBOEK 2010'!J:J),"")</f>
      </c>
      <c r="W34" s="248">
        <f>IF(SUMIF('LOGBOEK 2010'!N:N,"H"&amp;B34,'LOGBOEK 2010'!K:K)&gt;0,SUMIF('LOGBOEK 2010'!N:N,"H"&amp;B34,'LOGBOEK 2010'!K:K),"")</f>
      </c>
      <c r="X34" s="144">
        <f>IF(COUNTIF('LOGBOEK 2010'!N:N,"F"&amp;B34)&gt;0,COUNTIF('LOGBOEK 2010'!N:N,"F"&amp;B34),"")</f>
      </c>
      <c r="Y34" s="212">
        <f>IF(SUMIF('LOGBOEK 2010'!N:N,"F"&amp;B34,'LOGBOEK 2010'!J:J)&gt;0,SUMIF('LOGBOEK 2010'!N:N,"F"&amp;B34,'LOGBOEK 2010'!J:J),"")</f>
      </c>
      <c r="Z34" s="248">
        <f>IF(SUMIF('LOGBOEK 2010'!N:N,"F"&amp;B34,'LOGBOEK 2010'!K:K)&gt;0,SUMIF('LOGBOEK 2010'!N:N,"F"&amp;B34,'LOGBOEK 2010'!K:K),"")</f>
      </c>
      <c r="AA34" s="264"/>
      <c r="AB34" s="264"/>
    </row>
    <row r="35" spans="1:26" ht="12.75">
      <c r="A35" s="133" t="str">
        <f t="shared" si="0"/>
        <v>week 15</v>
      </c>
      <c r="B35" s="133">
        <v>15</v>
      </c>
      <c r="C35" s="166">
        <f t="shared" si="1"/>
        <v>103</v>
      </c>
      <c r="D35" s="166">
        <f t="shared" si="2"/>
        <v>109</v>
      </c>
      <c r="E35" s="166">
        <f>IF(COUNTIF('LOGBOEK 2010'!N:N,"R"&amp;B35)&gt;0,COUNTIF('LOGBOEK 2010'!N:N,"R"&amp;B35),"")</f>
      </c>
      <c r="F35" s="144">
        <f>IF(COUNTIF('LOGBOEK 2010'!N:N,"T"&amp;B35)+COUNTIF('LOGBOEK 2010'!N:N,"W"&amp;B35)+COUNTIF('LOGBOEK 2010'!N:N,"C"&amp;B35)+COUNTIF('LOGBOEK 2010'!N:N,"P"&amp;B35)&gt;0,COUNTIF('LOGBOEK 2010'!N:N,"T"&amp;B35)+COUNTIF('LOGBOEK 2010'!N:N,"W"&amp;B35)+COUNTIF('LOGBOEK 2010'!N:N,"C"&amp;B35)+COUNTIF('LOGBOEK 2010'!N:N,"P"&amp;B35),"")</f>
      </c>
      <c r="G35" s="212">
        <f>IF(SUMIF('LOGBOEK 2010'!N:N,"T"&amp;B35,'LOGBOEK 2010'!J:J)+SUMIF('LOGBOEK 2010'!N:N,"W"&amp;B35,'LOGBOEK 2010'!J:J)+SUMIF('LOGBOEK 2010'!N:N,"C"&amp;B35,'LOGBOEK 2010'!J:J)+SUMIF('LOGBOEK 2010'!N:N,"P"&amp;B35,'LOGBOEK 2010'!J:J)&gt;0,SUMIF('LOGBOEK 2010'!N:N,"T"&amp;B35,'LOGBOEK 2010'!J:J)+SUMIF('LOGBOEK 2010'!N:N,"W"&amp;B35,'LOGBOEK 2010'!J:J)+SUMIF('LOGBOEK 2010'!N:N,"C"&amp;B35,'LOGBOEK 2010'!J:J)+SUMIF('LOGBOEK 2010'!N:N,"P"&amp;B35,'LOGBOEK 2010'!J:J),"")</f>
      </c>
      <c r="H35" s="248">
        <f>IF(SUMIF('LOGBOEK 2010'!N:N,"T"&amp;B35,'LOGBOEK 2010'!K:K)+SUMIF('LOGBOEK 2010'!N:N,"W"&amp;B35,'LOGBOEK 2010'!K:K)+SUMIF('LOGBOEK 2010'!N:N,"C"&amp;B35,'LOGBOEK 2010'!K:K)+SUMIF('LOGBOEK 2010'!N:N,"P"&amp;B35,'LOGBOEK 2010'!K:K)&gt;0,SUMIF('LOGBOEK 2010'!N:N,"T"&amp;B35,'LOGBOEK 2010'!K:K)+SUMIF('LOGBOEK 2010'!N:N,"W"&amp;B35,'LOGBOEK 2010'!K:K)+SUMIF('LOGBOEK 2010'!N:N,"C"&amp;B35,'LOGBOEK 2010'!K:K)+SUMIF('LOGBOEK 2010'!N:N,"P"&amp;B35,'LOGBOEK 2010'!K:K),"")</f>
      </c>
      <c r="I35" s="144">
        <f>IF(COUNTIF('LOGBOEK 2010'!N:N,"T"&amp;B35)&gt;0,COUNTIF('LOGBOEK 2010'!N:N,"T"&amp;B35),"")</f>
      </c>
      <c r="J35" s="212">
        <f>IF(SUMIF('LOGBOEK 2010'!N:N,"T"&amp;B35,'LOGBOEK 2010'!J:J)&gt;0,SUMIF('LOGBOEK 2010'!N:N,"T"&amp;B35,'LOGBOEK 2010'!J:J),"")</f>
      </c>
      <c r="K35" s="248">
        <f>IF(SUMIF('LOGBOEK 2010'!N:N,"T"&amp;B35,'LOGBOEK 2010'!K:K)&gt;0,SUMIF('LOGBOEK 2010'!N:N,"T"&amp;B35,'LOGBOEK 2010'!K:K),"")</f>
      </c>
      <c r="L35" s="144">
        <f>IF(COUNTIF('LOGBOEK 2010'!N:N,"W"&amp;B35)&gt;0,COUNTIF('LOGBOEK 2010'!N:N,"W"&amp;B35),"")</f>
      </c>
      <c r="M35" s="212">
        <f>IF(SUMIF('LOGBOEK 2010'!N:N,"W"&amp;B35,'LOGBOEK 2010'!J:J)&gt;0,SUMIF('LOGBOEK 2010'!N:N,"W"&amp;B35,'LOGBOEK 2010'!J:J),"")</f>
      </c>
      <c r="N35" s="248">
        <f>IF(SUMIF('LOGBOEK 2010'!N:N,"W"&amp;B35,'LOGBOEK 2010'!K:K)&gt;0,SUMIF('LOGBOEK 2010'!N:N,"W"&amp;B35,'LOGBOEK 2010'!K:K),"")</f>
      </c>
      <c r="O35" s="144">
        <f>IF(COUNTIF('LOGBOEK 2010'!N:N,"C"&amp;B35)&gt;0,COUNTIF('LOGBOEK 2010'!N:N,"C"&amp;B35),"")</f>
      </c>
      <c r="P35" s="212">
        <f>IF(SUMIF('LOGBOEK 2010'!N:N,"C"&amp;B35,'LOGBOEK 2010'!J:J)&gt;0,SUMIF('LOGBOEK 2010'!N:N,"C"&amp;B35,'LOGBOEK 2010'!J:J),"")</f>
      </c>
      <c r="Q35" s="248">
        <f>IF(SUMIF('LOGBOEK 2010'!N:N,"C"&amp;B35,'LOGBOEK 2010'!K:K)&gt;0,SUMIF('LOGBOEK 2010'!N:N,"C"&amp;B35,'LOGBOEK 2010'!K:K),"")</f>
      </c>
      <c r="R35" s="144">
        <f>IF(COUNTIF('LOGBOEK 2010'!N:N,"P"&amp;B35)&gt;0,COUNTIF('LOGBOEK 2010'!N:N,"P"&amp;B35),"")</f>
      </c>
      <c r="S35" s="212">
        <f>IF(SUMIF('LOGBOEK 2010'!N:N,"P"&amp;B35,'LOGBOEK 2010'!J:J)&gt;0,SUMIF('LOGBOEK 2010'!N:N,"P"&amp;B35,'LOGBOEK 2010'!J:J),"")</f>
      </c>
      <c r="T35" s="248">
        <f>IF(SUMIF('LOGBOEK 2010'!N:N,"P"&amp;B35,'LOGBOEK 2010'!K:K)&gt;0,SUMIF('LOGBOEK 2010'!N:N,"P"&amp;B35,'LOGBOEK 2010'!K:K),"")</f>
      </c>
      <c r="U35" s="144">
        <f>IF(COUNTIF('LOGBOEK 2010'!N:N,"H"&amp;B35)&gt;0,COUNTIF('LOGBOEK 2010'!N:N,"H"&amp;B35),"")</f>
      </c>
      <c r="V35" s="212">
        <f>IF(SUMIF('LOGBOEK 2010'!N:N,"H"&amp;B35,'LOGBOEK 2010'!J:J)&gt;0,SUMIF('LOGBOEK 2010'!N:N,"H"&amp;B35,'LOGBOEK 2010'!J:J),"")</f>
      </c>
      <c r="W35" s="248">
        <f>IF(SUMIF('LOGBOEK 2010'!N:N,"H"&amp;B35,'LOGBOEK 2010'!K:K)&gt;0,SUMIF('LOGBOEK 2010'!N:N,"H"&amp;B35,'LOGBOEK 2010'!K:K),"")</f>
      </c>
      <c r="X35" s="144">
        <f>IF(COUNTIF('LOGBOEK 2010'!N:N,"F"&amp;B35)&gt;0,COUNTIF('LOGBOEK 2010'!N:N,"F"&amp;B35),"")</f>
      </c>
      <c r="Y35" s="212">
        <f>IF(SUMIF('LOGBOEK 2010'!N:N,"F"&amp;B35,'LOGBOEK 2010'!J:J)&gt;0,SUMIF('LOGBOEK 2010'!N:N,"F"&amp;B35,'LOGBOEK 2010'!J:J),"")</f>
      </c>
      <c r="Z35" s="248">
        <f>IF(SUMIF('LOGBOEK 2010'!N:N,"F"&amp;B35,'LOGBOEK 2010'!K:K)&gt;0,SUMIF('LOGBOEK 2010'!N:N,"F"&amp;B35,'LOGBOEK 2010'!K:K),"")</f>
      </c>
    </row>
    <row r="36" spans="1:26" ht="12.75">
      <c r="A36" s="133" t="str">
        <f t="shared" si="0"/>
        <v>week 16</v>
      </c>
      <c r="B36" s="133">
        <v>16</v>
      </c>
      <c r="C36" s="166">
        <f t="shared" si="1"/>
        <v>110</v>
      </c>
      <c r="D36" s="166">
        <f t="shared" si="2"/>
        <v>116</v>
      </c>
      <c r="E36" s="166">
        <f>IF(COUNTIF('LOGBOEK 2010'!N:N,"R"&amp;B36)&gt;0,COUNTIF('LOGBOEK 2010'!N:N,"R"&amp;B36),"")</f>
      </c>
      <c r="F36" s="144">
        <f>IF(COUNTIF('LOGBOEK 2010'!N:N,"T"&amp;B36)+COUNTIF('LOGBOEK 2010'!N:N,"W"&amp;B36)+COUNTIF('LOGBOEK 2010'!N:N,"C"&amp;B36)+COUNTIF('LOGBOEK 2010'!N:N,"P"&amp;B36)&gt;0,COUNTIF('LOGBOEK 2010'!N:N,"T"&amp;B36)+COUNTIF('LOGBOEK 2010'!N:N,"W"&amp;B36)+COUNTIF('LOGBOEK 2010'!N:N,"C"&amp;B36)+COUNTIF('LOGBOEK 2010'!N:N,"P"&amp;B36),"")</f>
      </c>
      <c r="G36" s="212">
        <f>IF(SUMIF('LOGBOEK 2010'!N:N,"T"&amp;B36,'LOGBOEK 2010'!J:J)+SUMIF('LOGBOEK 2010'!N:N,"W"&amp;B36,'LOGBOEK 2010'!J:J)+SUMIF('LOGBOEK 2010'!N:N,"C"&amp;B36,'LOGBOEK 2010'!J:J)+SUMIF('LOGBOEK 2010'!N:N,"P"&amp;B36,'LOGBOEK 2010'!J:J)&gt;0,SUMIF('LOGBOEK 2010'!N:N,"T"&amp;B36,'LOGBOEK 2010'!J:J)+SUMIF('LOGBOEK 2010'!N:N,"W"&amp;B36,'LOGBOEK 2010'!J:J)+SUMIF('LOGBOEK 2010'!N:N,"C"&amp;B36,'LOGBOEK 2010'!J:J)+SUMIF('LOGBOEK 2010'!N:N,"P"&amp;B36,'LOGBOEK 2010'!J:J),"")</f>
      </c>
      <c r="H36" s="248">
        <f>IF(SUMIF('LOGBOEK 2010'!N:N,"T"&amp;B36,'LOGBOEK 2010'!K:K)+SUMIF('LOGBOEK 2010'!N:N,"W"&amp;B36,'LOGBOEK 2010'!K:K)+SUMIF('LOGBOEK 2010'!N:N,"C"&amp;B36,'LOGBOEK 2010'!K:K)+SUMIF('LOGBOEK 2010'!N:N,"P"&amp;B36,'LOGBOEK 2010'!K:K)&gt;0,SUMIF('LOGBOEK 2010'!N:N,"T"&amp;B36,'LOGBOEK 2010'!K:K)+SUMIF('LOGBOEK 2010'!N:N,"W"&amp;B36,'LOGBOEK 2010'!K:K)+SUMIF('LOGBOEK 2010'!N:N,"C"&amp;B36,'LOGBOEK 2010'!K:K)+SUMIF('LOGBOEK 2010'!N:N,"P"&amp;B36,'LOGBOEK 2010'!K:K),"")</f>
      </c>
      <c r="I36" s="144">
        <f>IF(COUNTIF('LOGBOEK 2010'!N:N,"T"&amp;B36)&gt;0,COUNTIF('LOGBOEK 2010'!N:N,"T"&amp;B36),"")</f>
      </c>
      <c r="J36" s="212">
        <f>IF(SUMIF('LOGBOEK 2010'!N:N,"T"&amp;B36,'LOGBOEK 2010'!J:J)&gt;0,SUMIF('LOGBOEK 2010'!N:N,"T"&amp;B36,'LOGBOEK 2010'!J:J),"")</f>
      </c>
      <c r="K36" s="248">
        <f>IF(SUMIF('LOGBOEK 2010'!N:N,"T"&amp;B36,'LOGBOEK 2010'!K:K)&gt;0,SUMIF('LOGBOEK 2010'!N:N,"T"&amp;B36,'LOGBOEK 2010'!K:K),"")</f>
      </c>
      <c r="L36" s="144">
        <f>IF(COUNTIF('LOGBOEK 2010'!N:N,"W"&amp;B36)&gt;0,COUNTIF('LOGBOEK 2010'!N:N,"W"&amp;B36),"")</f>
      </c>
      <c r="M36" s="212">
        <f>IF(SUMIF('LOGBOEK 2010'!N:N,"W"&amp;B36,'LOGBOEK 2010'!J:J)&gt;0,SUMIF('LOGBOEK 2010'!N:N,"W"&amp;B36,'LOGBOEK 2010'!J:J),"")</f>
      </c>
      <c r="N36" s="248">
        <f>IF(SUMIF('LOGBOEK 2010'!N:N,"W"&amp;B36,'LOGBOEK 2010'!K:K)&gt;0,SUMIF('LOGBOEK 2010'!N:N,"W"&amp;B36,'LOGBOEK 2010'!K:K),"")</f>
      </c>
      <c r="O36" s="144">
        <f>IF(COUNTIF('LOGBOEK 2010'!N:N,"C"&amp;B36)&gt;0,COUNTIF('LOGBOEK 2010'!N:N,"C"&amp;B36),"")</f>
      </c>
      <c r="P36" s="212">
        <f>IF(SUMIF('LOGBOEK 2010'!N:N,"C"&amp;B36,'LOGBOEK 2010'!J:J)&gt;0,SUMIF('LOGBOEK 2010'!N:N,"C"&amp;B36,'LOGBOEK 2010'!J:J),"")</f>
      </c>
      <c r="Q36" s="248">
        <f>IF(SUMIF('LOGBOEK 2010'!N:N,"C"&amp;B36,'LOGBOEK 2010'!K:K)&gt;0,SUMIF('LOGBOEK 2010'!N:N,"C"&amp;B36,'LOGBOEK 2010'!K:K),"")</f>
      </c>
      <c r="R36" s="144">
        <f>IF(COUNTIF('LOGBOEK 2010'!N:N,"P"&amp;B36)&gt;0,COUNTIF('LOGBOEK 2010'!N:N,"P"&amp;B36),"")</f>
      </c>
      <c r="S36" s="212">
        <f>IF(SUMIF('LOGBOEK 2010'!N:N,"P"&amp;B36,'LOGBOEK 2010'!J:J)&gt;0,SUMIF('LOGBOEK 2010'!N:N,"P"&amp;B36,'LOGBOEK 2010'!J:J),"")</f>
      </c>
      <c r="T36" s="248">
        <f>IF(SUMIF('LOGBOEK 2010'!N:N,"P"&amp;B36,'LOGBOEK 2010'!K:K)&gt;0,SUMIF('LOGBOEK 2010'!N:N,"P"&amp;B36,'LOGBOEK 2010'!K:K),"")</f>
      </c>
      <c r="U36" s="144">
        <f>IF(COUNTIF('LOGBOEK 2010'!N:N,"H"&amp;B36)&gt;0,COUNTIF('LOGBOEK 2010'!N:N,"H"&amp;B36),"")</f>
      </c>
      <c r="V36" s="212">
        <f>IF(SUMIF('LOGBOEK 2010'!N:N,"H"&amp;B36,'LOGBOEK 2010'!J:J)&gt;0,SUMIF('LOGBOEK 2010'!N:N,"H"&amp;B36,'LOGBOEK 2010'!J:J),"")</f>
      </c>
      <c r="W36" s="248">
        <f>IF(SUMIF('LOGBOEK 2010'!N:N,"H"&amp;B36,'LOGBOEK 2010'!K:K)&gt;0,SUMIF('LOGBOEK 2010'!N:N,"H"&amp;B36,'LOGBOEK 2010'!K:K),"")</f>
      </c>
      <c r="X36" s="144">
        <f>IF(COUNTIF('LOGBOEK 2010'!N:N,"F"&amp;B36)&gt;0,COUNTIF('LOGBOEK 2010'!N:N,"F"&amp;B36),"")</f>
      </c>
      <c r="Y36" s="212">
        <f>IF(SUMIF('LOGBOEK 2010'!N:N,"F"&amp;B36,'LOGBOEK 2010'!J:J)&gt;0,SUMIF('LOGBOEK 2010'!N:N,"F"&amp;B36,'LOGBOEK 2010'!J:J),"")</f>
      </c>
      <c r="Z36" s="248">
        <f>IF(SUMIF('LOGBOEK 2010'!N:N,"F"&amp;B36,'LOGBOEK 2010'!K:K)&gt;0,SUMIF('LOGBOEK 2010'!N:N,"F"&amp;B36,'LOGBOEK 2010'!K:K),"")</f>
      </c>
    </row>
    <row r="37" spans="1:26" ht="12.75">
      <c r="A37" s="133" t="str">
        <f t="shared" si="0"/>
        <v>week 17</v>
      </c>
      <c r="B37" s="133">
        <v>17</v>
      </c>
      <c r="C37" s="166">
        <f t="shared" si="1"/>
        <v>117</v>
      </c>
      <c r="D37" s="166">
        <f t="shared" si="2"/>
        <v>123</v>
      </c>
      <c r="E37" s="166">
        <f>IF(COUNTIF('LOGBOEK 2010'!N:N,"R"&amp;B37)&gt;0,COUNTIF('LOGBOEK 2010'!N:N,"R"&amp;B37),"")</f>
      </c>
      <c r="F37" s="144">
        <f>IF(COUNTIF('LOGBOEK 2010'!N:N,"T"&amp;B37)+COUNTIF('LOGBOEK 2010'!N:N,"W"&amp;B37)+COUNTIF('LOGBOEK 2010'!N:N,"C"&amp;B37)+COUNTIF('LOGBOEK 2010'!N:N,"P"&amp;B37)&gt;0,COUNTIF('LOGBOEK 2010'!N:N,"T"&amp;B37)+COUNTIF('LOGBOEK 2010'!N:N,"W"&amp;B37)+COUNTIF('LOGBOEK 2010'!N:N,"C"&amp;B37)+COUNTIF('LOGBOEK 2010'!N:N,"P"&amp;B37),"")</f>
      </c>
      <c r="G37" s="212">
        <f>IF(SUMIF('LOGBOEK 2010'!N:N,"T"&amp;B37,'LOGBOEK 2010'!J:J)+SUMIF('LOGBOEK 2010'!N:N,"W"&amp;B37,'LOGBOEK 2010'!J:J)+SUMIF('LOGBOEK 2010'!N:N,"C"&amp;B37,'LOGBOEK 2010'!J:J)+SUMIF('LOGBOEK 2010'!N:N,"P"&amp;B37,'LOGBOEK 2010'!J:J)&gt;0,SUMIF('LOGBOEK 2010'!N:N,"T"&amp;B37,'LOGBOEK 2010'!J:J)+SUMIF('LOGBOEK 2010'!N:N,"W"&amp;B37,'LOGBOEK 2010'!J:J)+SUMIF('LOGBOEK 2010'!N:N,"C"&amp;B37,'LOGBOEK 2010'!J:J)+SUMIF('LOGBOEK 2010'!N:N,"P"&amp;B37,'LOGBOEK 2010'!J:J),"")</f>
      </c>
      <c r="H37" s="248">
        <f>IF(SUMIF('LOGBOEK 2010'!N:N,"T"&amp;B37,'LOGBOEK 2010'!K:K)+SUMIF('LOGBOEK 2010'!N:N,"W"&amp;B37,'LOGBOEK 2010'!K:K)+SUMIF('LOGBOEK 2010'!N:N,"C"&amp;B37,'LOGBOEK 2010'!K:K)+SUMIF('LOGBOEK 2010'!N:N,"P"&amp;B37,'LOGBOEK 2010'!K:K)&gt;0,SUMIF('LOGBOEK 2010'!N:N,"T"&amp;B37,'LOGBOEK 2010'!K:K)+SUMIF('LOGBOEK 2010'!N:N,"W"&amp;B37,'LOGBOEK 2010'!K:K)+SUMIF('LOGBOEK 2010'!N:N,"C"&amp;B37,'LOGBOEK 2010'!K:K)+SUMIF('LOGBOEK 2010'!N:N,"P"&amp;B37,'LOGBOEK 2010'!K:K),"")</f>
      </c>
      <c r="I37" s="144">
        <f>IF(COUNTIF('LOGBOEK 2010'!N:N,"T"&amp;B37)&gt;0,COUNTIF('LOGBOEK 2010'!N:N,"T"&amp;B37),"")</f>
      </c>
      <c r="J37" s="212">
        <f>IF(SUMIF('LOGBOEK 2010'!N:N,"T"&amp;B37,'LOGBOEK 2010'!J:J)&gt;0,SUMIF('LOGBOEK 2010'!N:N,"T"&amp;B37,'LOGBOEK 2010'!J:J),"")</f>
      </c>
      <c r="K37" s="248">
        <f>IF(SUMIF('LOGBOEK 2010'!N:N,"T"&amp;B37,'LOGBOEK 2010'!K:K)&gt;0,SUMIF('LOGBOEK 2010'!N:N,"T"&amp;B37,'LOGBOEK 2010'!K:K),"")</f>
      </c>
      <c r="L37" s="144">
        <f>IF(COUNTIF('LOGBOEK 2010'!N:N,"W"&amp;B37)&gt;0,COUNTIF('LOGBOEK 2010'!N:N,"W"&amp;B37),"")</f>
      </c>
      <c r="M37" s="212">
        <f>IF(SUMIF('LOGBOEK 2010'!N:N,"W"&amp;B37,'LOGBOEK 2010'!J:J)&gt;0,SUMIF('LOGBOEK 2010'!N:N,"W"&amp;B37,'LOGBOEK 2010'!J:J),"")</f>
      </c>
      <c r="N37" s="248">
        <f>IF(SUMIF('LOGBOEK 2010'!N:N,"W"&amp;B37,'LOGBOEK 2010'!K:K)&gt;0,SUMIF('LOGBOEK 2010'!N:N,"W"&amp;B37,'LOGBOEK 2010'!K:K),"")</f>
      </c>
      <c r="O37" s="144">
        <f>IF(COUNTIF('LOGBOEK 2010'!N:N,"C"&amp;B37)&gt;0,COUNTIF('LOGBOEK 2010'!N:N,"C"&amp;B37),"")</f>
      </c>
      <c r="P37" s="212">
        <f>IF(SUMIF('LOGBOEK 2010'!N:N,"C"&amp;B37,'LOGBOEK 2010'!J:J)&gt;0,SUMIF('LOGBOEK 2010'!N:N,"C"&amp;B37,'LOGBOEK 2010'!J:J),"")</f>
      </c>
      <c r="Q37" s="248">
        <f>IF(SUMIF('LOGBOEK 2010'!N:N,"C"&amp;B37,'LOGBOEK 2010'!K:K)&gt;0,SUMIF('LOGBOEK 2010'!N:N,"C"&amp;B37,'LOGBOEK 2010'!K:K),"")</f>
      </c>
      <c r="R37" s="144">
        <f>IF(COUNTIF('LOGBOEK 2010'!N:N,"P"&amp;B37)&gt;0,COUNTIF('LOGBOEK 2010'!N:N,"P"&amp;B37),"")</f>
      </c>
      <c r="S37" s="212">
        <f>IF(SUMIF('LOGBOEK 2010'!N:N,"P"&amp;B37,'LOGBOEK 2010'!J:J)&gt;0,SUMIF('LOGBOEK 2010'!N:N,"P"&amp;B37,'LOGBOEK 2010'!J:J),"")</f>
      </c>
      <c r="T37" s="248">
        <f>IF(SUMIF('LOGBOEK 2010'!N:N,"P"&amp;B37,'LOGBOEK 2010'!K:K)&gt;0,SUMIF('LOGBOEK 2010'!N:N,"P"&amp;B37,'LOGBOEK 2010'!K:K),"")</f>
      </c>
      <c r="U37" s="144">
        <f>IF(COUNTIF('LOGBOEK 2010'!N:N,"H"&amp;B37)&gt;0,COUNTIF('LOGBOEK 2010'!N:N,"H"&amp;B37),"")</f>
      </c>
      <c r="V37" s="212">
        <f>IF(SUMIF('LOGBOEK 2010'!N:N,"H"&amp;B37,'LOGBOEK 2010'!J:J)&gt;0,SUMIF('LOGBOEK 2010'!N:N,"H"&amp;B37,'LOGBOEK 2010'!J:J),"")</f>
      </c>
      <c r="W37" s="248">
        <f>IF(SUMIF('LOGBOEK 2010'!N:N,"H"&amp;B37,'LOGBOEK 2010'!K:K)&gt;0,SUMIF('LOGBOEK 2010'!N:N,"H"&amp;B37,'LOGBOEK 2010'!K:K),"")</f>
      </c>
      <c r="X37" s="144">
        <f>IF(COUNTIF('LOGBOEK 2010'!N:N,"F"&amp;B37)&gt;0,COUNTIF('LOGBOEK 2010'!N:N,"F"&amp;B37),"")</f>
      </c>
      <c r="Y37" s="212">
        <f>IF(SUMIF('LOGBOEK 2010'!N:N,"F"&amp;B37,'LOGBOEK 2010'!J:J)&gt;0,SUMIF('LOGBOEK 2010'!N:N,"F"&amp;B37,'LOGBOEK 2010'!J:J),"")</f>
      </c>
      <c r="Z37" s="248">
        <f>IF(SUMIF('LOGBOEK 2010'!N:N,"F"&amp;B37,'LOGBOEK 2010'!K:K)&gt;0,SUMIF('LOGBOEK 2010'!N:N,"F"&amp;B37,'LOGBOEK 2010'!K:K),"")</f>
      </c>
    </row>
    <row r="38" spans="1:26" ht="12.75">
      <c r="A38" s="134" t="str">
        <f t="shared" si="0"/>
        <v>week 18</v>
      </c>
      <c r="B38" s="134">
        <v>18</v>
      </c>
      <c r="C38" s="166">
        <f t="shared" si="1"/>
        <v>124</v>
      </c>
      <c r="D38" s="166">
        <f t="shared" si="2"/>
        <v>130</v>
      </c>
      <c r="E38" s="166">
        <f>IF(COUNTIF('LOGBOEK 2010'!N:N,"R"&amp;B38)&gt;0,COUNTIF('LOGBOEK 2010'!N:N,"R"&amp;B38),"")</f>
      </c>
      <c r="F38" s="144">
        <f>IF(COUNTIF('LOGBOEK 2010'!N:N,"T"&amp;B38)+COUNTIF('LOGBOEK 2010'!N:N,"W"&amp;B38)+COUNTIF('LOGBOEK 2010'!N:N,"C"&amp;B38)+COUNTIF('LOGBOEK 2010'!N:N,"P"&amp;B38)&gt;0,COUNTIF('LOGBOEK 2010'!N:N,"T"&amp;B38)+COUNTIF('LOGBOEK 2010'!N:N,"W"&amp;B38)+COUNTIF('LOGBOEK 2010'!N:N,"C"&amp;B38)+COUNTIF('LOGBOEK 2010'!N:N,"P"&amp;B38),"")</f>
      </c>
      <c r="G38" s="212">
        <f>IF(SUMIF('LOGBOEK 2010'!N:N,"T"&amp;B38,'LOGBOEK 2010'!J:J)+SUMIF('LOGBOEK 2010'!N:N,"W"&amp;B38,'LOGBOEK 2010'!J:J)+SUMIF('LOGBOEK 2010'!N:N,"C"&amp;B38,'LOGBOEK 2010'!J:J)+SUMIF('LOGBOEK 2010'!N:N,"P"&amp;B38,'LOGBOEK 2010'!J:J)&gt;0,SUMIF('LOGBOEK 2010'!N:N,"T"&amp;B38,'LOGBOEK 2010'!J:J)+SUMIF('LOGBOEK 2010'!N:N,"W"&amp;B38,'LOGBOEK 2010'!J:J)+SUMIF('LOGBOEK 2010'!N:N,"C"&amp;B38,'LOGBOEK 2010'!J:J)+SUMIF('LOGBOEK 2010'!N:N,"P"&amp;B38,'LOGBOEK 2010'!J:J),"")</f>
      </c>
      <c r="H38" s="248">
        <f>IF(SUMIF('LOGBOEK 2010'!N:N,"T"&amp;B38,'LOGBOEK 2010'!K:K)+SUMIF('LOGBOEK 2010'!N:N,"W"&amp;B38,'LOGBOEK 2010'!K:K)+SUMIF('LOGBOEK 2010'!N:N,"C"&amp;B38,'LOGBOEK 2010'!K:K)+SUMIF('LOGBOEK 2010'!N:N,"P"&amp;B38,'LOGBOEK 2010'!K:K)&gt;0,SUMIF('LOGBOEK 2010'!N:N,"T"&amp;B38,'LOGBOEK 2010'!K:K)+SUMIF('LOGBOEK 2010'!N:N,"W"&amp;B38,'LOGBOEK 2010'!K:K)+SUMIF('LOGBOEK 2010'!N:N,"C"&amp;B38,'LOGBOEK 2010'!K:K)+SUMIF('LOGBOEK 2010'!N:N,"P"&amp;B38,'LOGBOEK 2010'!K:K),"")</f>
      </c>
      <c r="I38" s="144">
        <f>IF(COUNTIF('LOGBOEK 2010'!N:N,"T"&amp;B38)&gt;0,COUNTIF('LOGBOEK 2010'!N:N,"T"&amp;B38),"")</f>
      </c>
      <c r="J38" s="212">
        <f>IF(SUMIF('LOGBOEK 2010'!N:N,"T"&amp;B38,'LOGBOEK 2010'!J:J)&gt;0,SUMIF('LOGBOEK 2010'!N:N,"T"&amp;B38,'LOGBOEK 2010'!J:J),"")</f>
      </c>
      <c r="K38" s="248">
        <f>IF(SUMIF('LOGBOEK 2010'!N:N,"T"&amp;B38,'LOGBOEK 2010'!K:K)&gt;0,SUMIF('LOGBOEK 2010'!N:N,"T"&amp;B38,'LOGBOEK 2010'!K:K),"")</f>
      </c>
      <c r="L38" s="144">
        <f>IF(COUNTIF('LOGBOEK 2010'!N:N,"W"&amp;B38)&gt;0,COUNTIF('LOGBOEK 2010'!N:N,"W"&amp;B38),"")</f>
      </c>
      <c r="M38" s="212">
        <f>IF(SUMIF('LOGBOEK 2010'!N:N,"W"&amp;B38,'LOGBOEK 2010'!J:J)&gt;0,SUMIF('LOGBOEK 2010'!N:N,"W"&amp;B38,'LOGBOEK 2010'!J:J),"")</f>
      </c>
      <c r="N38" s="248">
        <f>IF(SUMIF('LOGBOEK 2010'!N:N,"W"&amp;B38,'LOGBOEK 2010'!K:K)&gt;0,SUMIF('LOGBOEK 2010'!N:N,"W"&amp;B38,'LOGBOEK 2010'!K:K),"")</f>
      </c>
      <c r="O38" s="144">
        <f>IF(COUNTIF('LOGBOEK 2010'!N:N,"C"&amp;B38)&gt;0,COUNTIF('LOGBOEK 2010'!N:N,"C"&amp;B38),"")</f>
      </c>
      <c r="P38" s="212">
        <f>IF(SUMIF('LOGBOEK 2010'!N:N,"C"&amp;B38,'LOGBOEK 2010'!J:J)&gt;0,SUMIF('LOGBOEK 2010'!N:N,"C"&amp;B38,'LOGBOEK 2010'!J:J),"")</f>
      </c>
      <c r="Q38" s="248">
        <f>IF(SUMIF('LOGBOEK 2010'!N:N,"C"&amp;B38,'LOGBOEK 2010'!K:K)&gt;0,SUMIF('LOGBOEK 2010'!N:N,"C"&amp;B38,'LOGBOEK 2010'!K:K),"")</f>
      </c>
      <c r="R38" s="144">
        <f>IF(COUNTIF('LOGBOEK 2010'!N:N,"P"&amp;B38)&gt;0,COUNTIF('LOGBOEK 2010'!N:N,"P"&amp;B38),"")</f>
      </c>
      <c r="S38" s="212">
        <f>IF(SUMIF('LOGBOEK 2010'!N:N,"P"&amp;B38,'LOGBOEK 2010'!J:J)&gt;0,SUMIF('LOGBOEK 2010'!N:N,"P"&amp;B38,'LOGBOEK 2010'!J:J),"")</f>
      </c>
      <c r="T38" s="248">
        <f>IF(SUMIF('LOGBOEK 2010'!N:N,"P"&amp;B38,'LOGBOEK 2010'!K:K)&gt;0,SUMIF('LOGBOEK 2010'!N:N,"P"&amp;B38,'LOGBOEK 2010'!K:K),"")</f>
      </c>
      <c r="U38" s="144">
        <f>IF(COUNTIF('LOGBOEK 2010'!N:N,"H"&amp;B38)&gt;0,COUNTIF('LOGBOEK 2010'!N:N,"H"&amp;B38),"")</f>
      </c>
      <c r="V38" s="212">
        <f>IF(SUMIF('LOGBOEK 2010'!N:N,"H"&amp;B38,'LOGBOEK 2010'!J:J)&gt;0,SUMIF('LOGBOEK 2010'!N:N,"H"&amp;B38,'LOGBOEK 2010'!J:J),"")</f>
      </c>
      <c r="W38" s="248">
        <f>IF(SUMIF('LOGBOEK 2010'!N:N,"H"&amp;B38,'LOGBOEK 2010'!K:K)&gt;0,SUMIF('LOGBOEK 2010'!N:N,"H"&amp;B38,'LOGBOEK 2010'!K:K),"")</f>
      </c>
      <c r="X38" s="144">
        <f>IF(COUNTIF('LOGBOEK 2010'!N:N,"F"&amp;B38)&gt;0,COUNTIF('LOGBOEK 2010'!N:N,"F"&amp;B38),"")</f>
      </c>
      <c r="Y38" s="212">
        <f>IF(SUMIF('LOGBOEK 2010'!N:N,"F"&amp;B38,'LOGBOEK 2010'!J:J)&gt;0,SUMIF('LOGBOEK 2010'!N:N,"F"&amp;B38,'LOGBOEK 2010'!J:J),"")</f>
      </c>
      <c r="Z38" s="248">
        <f>IF(SUMIF('LOGBOEK 2010'!N:N,"F"&amp;B38,'LOGBOEK 2010'!K:K)&gt;0,SUMIF('LOGBOEK 2010'!N:N,"F"&amp;B38,'LOGBOEK 2010'!K:K),"")</f>
      </c>
    </row>
    <row r="39" spans="1:26" ht="12.75">
      <c r="A39" s="134" t="str">
        <f t="shared" si="0"/>
        <v>week 19</v>
      </c>
      <c r="B39" s="134">
        <v>19</v>
      </c>
      <c r="C39" s="166">
        <f t="shared" si="1"/>
        <v>131</v>
      </c>
      <c r="D39" s="166">
        <f t="shared" si="2"/>
        <v>137</v>
      </c>
      <c r="E39" s="166">
        <f>IF(COUNTIF('LOGBOEK 2010'!N:N,"R"&amp;B39)&gt;0,COUNTIF('LOGBOEK 2010'!N:N,"R"&amp;B39),"")</f>
      </c>
      <c r="F39" s="144">
        <f>IF(COUNTIF('LOGBOEK 2010'!N:N,"T"&amp;B39)+COUNTIF('LOGBOEK 2010'!N:N,"W"&amp;B39)+COUNTIF('LOGBOEK 2010'!N:N,"C"&amp;B39)+COUNTIF('LOGBOEK 2010'!N:N,"P"&amp;B39)&gt;0,COUNTIF('LOGBOEK 2010'!N:N,"T"&amp;B39)+COUNTIF('LOGBOEK 2010'!N:N,"W"&amp;B39)+COUNTIF('LOGBOEK 2010'!N:N,"C"&amp;B39)+COUNTIF('LOGBOEK 2010'!N:N,"P"&amp;B39),"")</f>
      </c>
      <c r="G39" s="212">
        <f>IF(SUMIF('LOGBOEK 2010'!N:N,"T"&amp;B39,'LOGBOEK 2010'!J:J)+SUMIF('LOGBOEK 2010'!N:N,"W"&amp;B39,'LOGBOEK 2010'!J:J)+SUMIF('LOGBOEK 2010'!N:N,"C"&amp;B39,'LOGBOEK 2010'!J:J)+SUMIF('LOGBOEK 2010'!N:N,"P"&amp;B39,'LOGBOEK 2010'!J:J)&gt;0,SUMIF('LOGBOEK 2010'!N:N,"T"&amp;B39,'LOGBOEK 2010'!J:J)+SUMIF('LOGBOEK 2010'!N:N,"W"&amp;B39,'LOGBOEK 2010'!J:J)+SUMIF('LOGBOEK 2010'!N:N,"C"&amp;B39,'LOGBOEK 2010'!J:J)+SUMIF('LOGBOEK 2010'!N:N,"P"&amp;B39,'LOGBOEK 2010'!J:J),"")</f>
      </c>
      <c r="H39" s="248">
        <f>IF(SUMIF('LOGBOEK 2010'!N:N,"T"&amp;B39,'LOGBOEK 2010'!K:K)+SUMIF('LOGBOEK 2010'!N:N,"W"&amp;B39,'LOGBOEK 2010'!K:K)+SUMIF('LOGBOEK 2010'!N:N,"C"&amp;B39,'LOGBOEK 2010'!K:K)+SUMIF('LOGBOEK 2010'!N:N,"P"&amp;B39,'LOGBOEK 2010'!K:K)&gt;0,SUMIF('LOGBOEK 2010'!N:N,"T"&amp;B39,'LOGBOEK 2010'!K:K)+SUMIF('LOGBOEK 2010'!N:N,"W"&amp;B39,'LOGBOEK 2010'!K:K)+SUMIF('LOGBOEK 2010'!N:N,"C"&amp;B39,'LOGBOEK 2010'!K:K)+SUMIF('LOGBOEK 2010'!N:N,"P"&amp;B39,'LOGBOEK 2010'!K:K),"")</f>
      </c>
      <c r="I39" s="144">
        <f>IF(COUNTIF('LOGBOEK 2010'!N:N,"T"&amp;B39)&gt;0,COUNTIF('LOGBOEK 2010'!N:N,"T"&amp;B39),"")</f>
      </c>
      <c r="J39" s="212">
        <f>IF(SUMIF('LOGBOEK 2010'!N:N,"T"&amp;B39,'LOGBOEK 2010'!J:J)&gt;0,SUMIF('LOGBOEK 2010'!N:N,"T"&amp;B39,'LOGBOEK 2010'!J:J),"")</f>
      </c>
      <c r="K39" s="248">
        <f>IF(SUMIF('LOGBOEK 2010'!N:N,"T"&amp;B39,'LOGBOEK 2010'!K:K)&gt;0,SUMIF('LOGBOEK 2010'!N:N,"T"&amp;B39,'LOGBOEK 2010'!K:K),"")</f>
      </c>
      <c r="L39" s="144">
        <f>IF(COUNTIF('LOGBOEK 2010'!N:N,"W"&amp;B39)&gt;0,COUNTIF('LOGBOEK 2010'!N:N,"W"&amp;B39),"")</f>
      </c>
      <c r="M39" s="212">
        <f>IF(SUMIF('LOGBOEK 2010'!N:N,"W"&amp;B39,'LOGBOEK 2010'!J:J)&gt;0,SUMIF('LOGBOEK 2010'!N:N,"W"&amp;B39,'LOGBOEK 2010'!J:J),"")</f>
      </c>
      <c r="N39" s="248">
        <f>IF(SUMIF('LOGBOEK 2010'!N:N,"W"&amp;B39,'LOGBOEK 2010'!K:K)&gt;0,SUMIF('LOGBOEK 2010'!N:N,"W"&amp;B39,'LOGBOEK 2010'!K:K),"")</f>
      </c>
      <c r="O39" s="144">
        <f>IF(COUNTIF('LOGBOEK 2010'!N:N,"C"&amp;B39)&gt;0,COUNTIF('LOGBOEK 2010'!N:N,"C"&amp;B39),"")</f>
      </c>
      <c r="P39" s="212">
        <f>IF(SUMIF('LOGBOEK 2010'!N:N,"C"&amp;B39,'LOGBOEK 2010'!J:J)&gt;0,SUMIF('LOGBOEK 2010'!N:N,"C"&amp;B39,'LOGBOEK 2010'!J:J),"")</f>
      </c>
      <c r="Q39" s="248">
        <f>IF(SUMIF('LOGBOEK 2010'!N:N,"C"&amp;B39,'LOGBOEK 2010'!K:K)&gt;0,SUMIF('LOGBOEK 2010'!N:N,"C"&amp;B39,'LOGBOEK 2010'!K:K),"")</f>
      </c>
      <c r="R39" s="144">
        <f>IF(COUNTIF('LOGBOEK 2010'!N:N,"P"&amp;B39)&gt;0,COUNTIF('LOGBOEK 2010'!N:N,"P"&amp;B39),"")</f>
      </c>
      <c r="S39" s="212">
        <f>IF(SUMIF('LOGBOEK 2010'!N:N,"P"&amp;B39,'LOGBOEK 2010'!J:J)&gt;0,SUMIF('LOGBOEK 2010'!N:N,"P"&amp;B39,'LOGBOEK 2010'!J:J),"")</f>
      </c>
      <c r="T39" s="248">
        <f>IF(SUMIF('LOGBOEK 2010'!N:N,"P"&amp;B39,'LOGBOEK 2010'!K:K)&gt;0,SUMIF('LOGBOEK 2010'!N:N,"P"&amp;B39,'LOGBOEK 2010'!K:K),"")</f>
      </c>
      <c r="U39" s="144">
        <f>IF(COUNTIF('LOGBOEK 2010'!N:N,"H"&amp;B39)&gt;0,COUNTIF('LOGBOEK 2010'!N:N,"H"&amp;B39),"")</f>
      </c>
      <c r="V39" s="212">
        <f>IF(SUMIF('LOGBOEK 2010'!N:N,"H"&amp;B39,'LOGBOEK 2010'!J:J)&gt;0,SUMIF('LOGBOEK 2010'!N:N,"H"&amp;B39,'LOGBOEK 2010'!J:J),"")</f>
      </c>
      <c r="W39" s="248">
        <f>IF(SUMIF('LOGBOEK 2010'!N:N,"H"&amp;B39,'LOGBOEK 2010'!K:K)&gt;0,SUMIF('LOGBOEK 2010'!N:N,"H"&amp;B39,'LOGBOEK 2010'!K:K),"")</f>
      </c>
      <c r="X39" s="144">
        <f>IF(COUNTIF('LOGBOEK 2010'!N:N,"F"&amp;B39)&gt;0,COUNTIF('LOGBOEK 2010'!N:N,"F"&amp;B39),"")</f>
      </c>
      <c r="Y39" s="212">
        <f>IF(SUMIF('LOGBOEK 2010'!N:N,"F"&amp;B39,'LOGBOEK 2010'!J:J)&gt;0,SUMIF('LOGBOEK 2010'!N:N,"F"&amp;B39,'LOGBOEK 2010'!J:J),"")</f>
      </c>
      <c r="Z39" s="248">
        <f>IF(SUMIF('LOGBOEK 2010'!N:N,"F"&amp;B39,'LOGBOEK 2010'!K:K)&gt;0,SUMIF('LOGBOEK 2010'!N:N,"F"&amp;B39,'LOGBOEK 2010'!K:K),"")</f>
      </c>
    </row>
    <row r="40" spans="1:26" ht="12.75">
      <c r="A40" s="134" t="str">
        <f t="shared" si="0"/>
        <v>week 20</v>
      </c>
      <c r="B40" s="134">
        <v>20</v>
      </c>
      <c r="C40" s="166">
        <f t="shared" si="1"/>
        <v>138</v>
      </c>
      <c r="D40" s="166">
        <f t="shared" si="2"/>
        <v>144</v>
      </c>
      <c r="E40" s="166">
        <f>IF(COUNTIF('LOGBOEK 2010'!N:N,"R"&amp;B40)&gt;0,COUNTIF('LOGBOEK 2010'!N:N,"R"&amp;B40),"")</f>
      </c>
      <c r="F40" s="144">
        <f>IF(COUNTIF('LOGBOEK 2010'!N:N,"T"&amp;B40)+COUNTIF('LOGBOEK 2010'!N:N,"W"&amp;B40)+COUNTIF('LOGBOEK 2010'!N:N,"C"&amp;B40)+COUNTIF('LOGBOEK 2010'!N:N,"P"&amp;B40)&gt;0,COUNTIF('LOGBOEK 2010'!N:N,"T"&amp;B40)+COUNTIF('LOGBOEK 2010'!N:N,"W"&amp;B40)+COUNTIF('LOGBOEK 2010'!N:N,"C"&amp;B40)+COUNTIF('LOGBOEK 2010'!N:N,"P"&amp;B40),"")</f>
      </c>
      <c r="G40" s="212">
        <f>IF(SUMIF('LOGBOEK 2010'!N:N,"T"&amp;B40,'LOGBOEK 2010'!J:J)+SUMIF('LOGBOEK 2010'!N:N,"W"&amp;B40,'LOGBOEK 2010'!J:J)+SUMIF('LOGBOEK 2010'!N:N,"C"&amp;B40,'LOGBOEK 2010'!J:J)+SUMIF('LOGBOEK 2010'!N:N,"P"&amp;B40,'LOGBOEK 2010'!J:J)&gt;0,SUMIF('LOGBOEK 2010'!N:N,"T"&amp;B40,'LOGBOEK 2010'!J:J)+SUMIF('LOGBOEK 2010'!N:N,"W"&amp;B40,'LOGBOEK 2010'!J:J)+SUMIF('LOGBOEK 2010'!N:N,"C"&amp;B40,'LOGBOEK 2010'!J:J)+SUMIF('LOGBOEK 2010'!N:N,"P"&amp;B40,'LOGBOEK 2010'!J:J),"")</f>
      </c>
      <c r="H40" s="248">
        <f>IF(SUMIF('LOGBOEK 2010'!N:N,"T"&amp;B40,'LOGBOEK 2010'!K:K)+SUMIF('LOGBOEK 2010'!N:N,"W"&amp;B40,'LOGBOEK 2010'!K:K)+SUMIF('LOGBOEK 2010'!N:N,"C"&amp;B40,'LOGBOEK 2010'!K:K)+SUMIF('LOGBOEK 2010'!N:N,"P"&amp;B40,'LOGBOEK 2010'!K:K)&gt;0,SUMIF('LOGBOEK 2010'!N:N,"T"&amp;B40,'LOGBOEK 2010'!K:K)+SUMIF('LOGBOEK 2010'!N:N,"W"&amp;B40,'LOGBOEK 2010'!K:K)+SUMIF('LOGBOEK 2010'!N:N,"C"&amp;B40,'LOGBOEK 2010'!K:K)+SUMIF('LOGBOEK 2010'!N:N,"P"&amp;B40,'LOGBOEK 2010'!K:K),"")</f>
      </c>
      <c r="I40" s="144">
        <f>IF(COUNTIF('LOGBOEK 2010'!N:N,"T"&amp;B40)&gt;0,COUNTIF('LOGBOEK 2010'!N:N,"T"&amp;B40),"")</f>
      </c>
      <c r="J40" s="212">
        <f>IF(SUMIF('LOGBOEK 2010'!N:N,"T"&amp;B40,'LOGBOEK 2010'!J:J)&gt;0,SUMIF('LOGBOEK 2010'!N:N,"T"&amp;B40,'LOGBOEK 2010'!J:J),"")</f>
      </c>
      <c r="K40" s="248">
        <f>IF(SUMIF('LOGBOEK 2010'!N:N,"T"&amp;B40,'LOGBOEK 2010'!K:K)&gt;0,SUMIF('LOGBOEK 2010'!N:N,"T"&amp;B40,'LOGBOEK 2010'!K:K),"")</f>
      </c>
      <c r="L40" s="144">
        <f>IF(COUNTIF('LOGBOEK 2010'!N:N,"W"&amp;B40)&gt;0,COUNTIF('LOGBOEK 2010'!N:N,"W"&amp;B40),"")</f>
      </c>
      <c r="M40" s="212">
        <f>IF(SUMIF('LOGBOEK 2010'!N:N,"W"&amp;B40,'LOGBOEK 2010'!J:J)&gt;0,SUMIF('LOGBOEK 2010'!N:N,"W"&amp;B40,'LOGBOEK 2010'!J:J),"")</f>
      </c>
      <c r="N40" s="248">
        <f>IF(SUMIF('LOGBOEK 2010'!N:N,"W"&amp;B40,'LOGBOEK 2010'!K:K)&gt;0,SUMIF('LOGBOEK 2010'!N:N,"W"&amp;B40,'LOGBOEK 2010'!K:K),"")</f>
      </c>
      <c r="O40" s="144">
        <f>IF(COUNTIF('LOGBOEK 2010'!N:N,"C"&amp;B40)&gt;0,COUNTIF('LOGBOEK 2010'!N:N,"C"&amp;B40),"")</f>
      </c>
      <c r="P40" s="212">
        <f>IF(SUMIF('LOGBOEK 2010'!N:N,"C"&amp;B40,'LOGBOEK 2010'!J:J)&gt;0,SUMIF('LOGBOEK 2010'!N:N,"C"&amp;B40,'LOGBOEK 2010'!J:J),"")</f>
      </c>
      <c r="Q40" s="248">
        <f>IF(SUMIF('LOGBOEK 2010'!N:N,"C"&amp;B40,'LOGBOEK 2010'!K:K)&gt;0,SUMIF('LOGBOEK 2010'!N:N,"C"&amp;B40,'LOGBOEK 2010'!K:K),"")</f>
      </c>
      <c r="R40" s="144">
        <f>IF(COUNTIF('LOGBOEK 2010'!N:N,"P"&amp;B40)&gt;0,COUNTIF('LOGBOEK 2010'!N:N,"P"&amp;B40),"")</f>
      </c>
      <c r="S40" s="212">
        <f>IF(SUMIF('LOGBOEK 2010'!N:N,"P"&amp;B40,'LOGBOEK 2010'!J:J)&gt;0,SUMIF('LOGBOEK 2010'!N:N,"P"&amp;B40,'LOGBOEK 2010'!J:J),"")</f>
      </c>
      <c r="T40" s="248">
        <f>IF(SUMIF('LOGBOEK 2010'!N:N,"P"&amp;B40,'LOGBOEK 2010'!K:K)&gt;0,SUMIF('LOGBOEK 2010'!N:N,"P"&amp;B40,'LOGBOEK 2010'!K:K),"")</f>
      </c>
      <c r="U40" s="144">
        <f>IF(COUNTIF('LOGBOEK 2010'!N:N,"H"&amp;B40)&gt;0,COUNTIF('LOGBOEK 2010'!N:N,"H"&amp;B40),"")</f>
      </c>
      <c r="V40" s="212">
        <f>IF(SUMIF('LOGBOEK 2010'!N:N,"H"&amp;B40,'LOGBOEK 2010'!J:J)&gt;0,SUMIF('LOGBOEK 2010'!N:N,"H"&amp;B40,'LOGBOEK 2010'!J:J),"")</f>
      </c>
      <c r="W40" s="248">
        <f>IF(SUMIF('LOGBOEK 2010'!N:N,"H"&amp;B40,'LOGBOEK 2010'!K:K)&gt;0,SUMIF('LOGBOEK 2010'!N:N,"H"&amp;B40,'LOGBOEK 2010'!K:K),"")</f>
      </c>
      <c r="X40" s="144">
        <f>IF(COUNTIF('LOGBOEK 2010'!N:N,"F"&amp;B40)&gt;0,COUNTIF('LOGBOEK 2010'!N:N,"F"&amp;B40),"")</f>
      </c>
      <c r="Y40" s="212">
        <f>IF(SUMIF('LOGBOEK 2010'!N:N,"F"&amp;B40,'LOGBOEK 2010'!J:J)&gt;0,SUMIF('LOGBOEK 2010'!N:N,"F"&amp;B40,'LOGBOEK 2010'!J:J),"")</f>
      </c>
      <c r="Z40" s="248">
        <f>IF(SUMIF('LOGBOEK 2010'!N:N,"F"&amp;B40,'LOGBOEK 2010'!K:K)&gt;0,SUMIF('LOGBOEK 2010'!N:N,"F"&amp;B40,'LOGBOEK 2010'!K:K),"")</f>
      </c>
    </row>
    <row r="41" spans="1:26" ht="12.75">
      <c r="A41" s="134" t="str">
        <f t="shared" si="0"/>
        <v>week 21</v>
      </c>
      <c r="B41" s="134">
        <v>21</v>
      </c>
      <c r="C41" s="166">
        <f t="shared" si="1"/>
        <v>145</v>
      </c>
      <c r="D41" s="166">
        <f t="shared" si="2"/>
        <v>151</v>
      </c>
      <c r="E41" s="166">
        <f>IF(COUNTIF('LOGBOEK 2010'!N:N,"R"&amp;B41)&gt;0,COUNTIF('LOGBOEK 2010'!N:N,"R"&amp;B41),"")</f>
      </c>
      <c r="F41" s="144">
        <f>IF(COUNTIF('LOGBOEK 2010'!N:N,"T"&amp;B41)+COUNTIF('LOGBOEK 2010'!N:N,"W"&amp;B41)+COUNTIF('LOGBOEK 2010'!N:N,"C"&amp;B41)+COUNTIF('LOGBOEK 2010'!N:N,"P"&amp;B41)&gt;0,COUNTIF('LOGBOEK 2010'!N:N,"T"&amp;B41)+COUNTIF('LOGBOEK 2010'!N:N,"W"&amp;B41)+COUNTIF('LOGBOEK 2010'!N:N,"C"&amp;B41)+COUNTIF('LOGBOEK 2010'!N:N,"P"&amp;B41),"")</f>
      </c>
      <c r="G41" s="212">
        <f>IF(SUMIF('LOGBOEK 2010'!N:N,"T"&amp;B41,'LOGBOEK 2010'!J:J)+SUMIF('LOGBOEK 2010'!N:N,"W"&amp;B41,'LOGBOEK 2010'!J:J)+SUMIF('LOGBOEK 2010'!N:N,"C"&amp;B41,'LOGBOEK 2010'!J:J)+SUMIF('LOGBOEK 2010'!N:N,"P"&amp;B41,'LOGBOEK 2010'!J:J)&gt;0,SUMIF('LOGBOEK 2010'!N:N,"T"&amp;B41,'LOGBOEK 2010'!J:J)+SUMIF('LOGBOEK 2010'!N:N,"W"&amp;B41,'LOGBOEK 2010'!J:J)+SUMIF('LOGBOEK 2010'!N:N,"C"&amp;B41,'LOGBOEK 2010'!J:J)+SUMIF('LOGBOEK 2010'!N:N,"P"&amp;B41,'LOGBOEK 2010'!J:J),"")</f>
      </c>
      <c r="H41" s="248">
        <f>IF(SUMIF('LOGBOEK 2010'!N:N,"T"&amp;B41,'LOGBOEK 2010'!K:K)+SUMIF('LOGBOEK 2010'!N:N,"W"&amp;B41,'LOGBOEK 2010'!K:K)+SUMIF('LOGBOEK 2010'!N:N,"C"&amp;B41,'LOGBOEK 2010'!K:K)+SUMIF('LOGBOEK 2010'!N:N,"P"&amp;B41,'LOGBOEK 2010'!K:K)&gt;0,SUMIF('LOGBOEK 2010'!N:N,"T"&amp;B41,'LOGBOEK 2010'!K:K)+SUMIF('LOGBOEK 2010'!N:N,"W"&amp;B41,'LOGBOEK 2010'!K:K)+SUMIF('LOGBOEK 2010'!N:N,"C"&amp;B41,'LOGBOEK 2010'!K:K)+SUMIF('LOGBOEK 2010'!N:N,"P"&amp;B41,'LOGBOEK 2010'!K:K),"")</f>
      </c>
      <c r="I41" s="144">
        <f>IF(COUNTIF('LOGBOEK 2010'!N:N,"T"&amp;B41)&gt;0,COUNTIF('LOGBOEK 2010'!N:N,"T"&amp;B41),"")</f>
      </c>
      <c r="J41" s="212">
        <f>IF(SUMIF('LOGBOEK 2010'!N:N,"T"&amp;B41,'LOGBOEK 2010'!J:J)&gt;0,SUMIF('LOGBOEK 2010'!N:N,"T"&amp;B41,'LOGBOEK 2010'!J:J),"")</f>
      </c>
      <c r="K41" s="248">
        <f>IF(SUMIF('LOGBOEK 2010'!N:N,"T"&amp;B41,'LOGBOEK 2010'!K:K)&gt;0,SUMIF('LOGBOEK 2010'!N:N,"T"&amp;B41,'LOGBOEK 2010'!K:K),"")</f>
      </c>
      <c r="L41" s="144">
        <f>IF(COUNTIF('LOGBOEK 2010'!N:N,"W"&amp;B41)&gt;0,COUNTIF('LOGBOEK 2010'!N:N,"W"&amp;B41),"")</f>
      </c>
      <c r="M41" s="212">
        <f>IF(SUMIF('LOGBOEK 2010'!N:N,"W"&amp;B41,'LOGBOEK 2010'!J:J)&gt;0,SUMIF('LOGBOEK 2010'!N:N,"W"&amp;B41,'LOGBOEK 2010'!J:J),"")</f>
      </c>
      <c r="N41" s="248">
        <f>IF(SUMIF('LOGBOEK 2010'!N:N,"W"&amp;B41,'LOGBOEK 2010'!K:K)&gt;0,SUMIF('LOGBOEK 2010'!N:N,"W"&amp;B41,'LOGBOEK 2010'!K:K),"")</f>
      </c>
      <c r="O41" s="144">
        <f>IF(COUNTIF('LOGBOEK 2010'!N:N,"C"&amp;B41)&gt;0,COUNTIF('LOGBOEK 2010'!N:N,"C"&amp;B41),"")</f>
      </c>
      <c r="P41" s="212">
        <f>IF(SUMIF('LOGBOEK 2010'!N:N,"C"&amp;B41,'LOGBOEK 2010'!J:J)&gt;0,SUMIF('LOGBOEK 2010'!N:N,"C"&amp;B41,'LOGBOEK 2010'!J:J),"")</f>
      </c>
      <c r="Q41" s="248">
        <f>IF(SUMIF('LOGBOEK 2010'!N:N,"C"&amp;B41,'LOGBOEK 2010'!K:K)&gt;0,SUMIF('LOGBOEK 2010'!N:N,"C"&amp;B41,'LOGBOEK 2010'!K:K),"")</f>
      </c>
      <c r="R41" s="144">
        <f>IF(COUNTIF('LOGBOEK 2010'!N:N,"P"&amp;B41)&gt;0,COUNTIF('LOGBOEK 2010'!N:N,"P"&amp;B41),"")</f>
      </c>
      <c r="S41" s="212">
        <f>IF(SUMIF('LOGBOEK 2010'!N:N,"P"&amp;B41,'LOGBOEK 2010'!J:J)&gt;0,SUMIF('LOGBOEK 2010'!N:N,"P"&amp;B41,'LOGBOEK 2010'!J:J),"")</f>
      </c>
      <c r="T41" s="248">
        <f>IF(SUMIF('LOGBOEK 2010'!N:N,"P"&amp;B41,'LOGBOEK 2010'!K:K)&gt;0,SUMIF('LOGBOEK 2010'!N:N,"P"&amp;B41,'LOGBOEK 2010'!K:K),"")</f>
      </c>
      <c r="U41" s="144">
        <f>IF(COUNTIF('LOGBOEK 2010'!N:N,"H"&amp;B41)&gt;0,COUNTIF('LOGBOEK 2010'!N:N,"H"&amp;B41),"")</f>
      </c>
      <c r="V41" s="212">
        <f>IF(SUMIF('LOGBOEK 2010'!N:N,"H"&amp;B41,'LOGBOEK 2010'!J:J)&gt;0,SUMIF('LOGBOEK 2010'!N:N,"H"&amp;B41,'LOGBOEK 2010'!J:J),"")</f>
      </c>
      <c r="W41" s="248">
        <f>IF(SUMIF('LOGBOEK 2010'!N:N,"H"&amp;B41,'LOGBOEK 2010'!K:K)&gt;0,SUMIF('LOGBOEK 2010'!N:N,"H"&amp;B41,'LOGBOEK 2010'!K:K),"")</f>
      </c>
      <c r="X41" s="144">
        <f>IF(COUNTIF('LOGBOEK 2010'!N:N,"F"&amp;B41)&gt;0,COUNTIF('LOGBOEK 2010'!N:N,"F"&amp;B41),"")</f>
      </c>
      <c r="Y41" s="212">
        <f>IF(SUMIF('LOGBOEK 2010'!N:N,"F"&amp;B41,'LOGBOEK 2010'!J:J)&gt;0,SUMIF('LOGBOEK 2010'!N:N,"F"&amp;B41,'LOGBOEK 2010'!J:J),"")</f>
      </c>
      <c r="Z41" s="248">
        <f>IF(SUMIF('LOGBOEK 2010'!N:N,"F"&amp;B41,'LOGBOEK 2010'!K:K)&gt;0,SUMIF('LOGBOEK 2010'!N:N,"F"&amp;B41,'LOGBOEK 2010'!K:K),"")</f>
      </c>
    </row>
    <row r="42" spans="1:26" ht="12.75">
      <c r="A42" s="148" t="str">
        <f t="shared" si="0"/>
        <v>week 22</v>
      </c>
      <c r="B42" s="148">
        <v>22</v>
      </c>
      <c r="C42" s="166">
        <f t="shared" si="1"/>
        <v>152</v>
      </c>
      <c r="D42" s="166">
        <f t="shared" si="2"/>
        <v>158</v>
      </c>
      <c r="E42" s="166">
        <f>IF(COUNTIF('LOGBOEK 2010'!N:N,"R"&amp;B42)&gt;0,COUNTIF('LOGBOEK 2010'!N:N,"R"&amp;B42),"")</f>
      </c>
      <c r="F42" s="144">
        <f>IF(COUNTIF('LOGBOEK 2010'!N:N,"T"&amp;B42)+COUNTIF('LOGBOEK 2010'!N:N,"W"&amp;B42)+COUNTIF('LOGBOEK 2010'!N:N,"C"&amp;B42)+COUNTIF('LOGBOEK 2010'!N:N,"P"&amp;B42)&gt;0,COUNTIF('LOGBOEK 2010'!N:N,"T"&amp;B42)+COUNTIF('LOGBOEK 2010'!N:N,"W"&amp;B42)+COUNTIF('LOGBOEK 2010'!N:N,"C"&amp;B42)+COUNTIF('LOGBOEK 2010'!N:N,"P"&amp;B42),"")</f>
      </c>
      <c r="G42" s="212">
        <f>IF(SUMIF('LOGBOEK 2010'!N:N,"T"&amp;B42,'LOGBOEK 2010'!J:J)+SUMIF('LOGBOEK 2010'!N:N,"W"&amp;B42,'LOGBOEK 2010'!J:J)+SUMIF('LOGBOEK 2010'!N:N,"C"&amp;B42,'LOGBOEK 2010'!J:J)+SUMIF('LOGBOEK 2010'!N:N,"P"&amp;B42,'LOGBOEK 2010'!J:J)&gt;0,SUMIF('LOGBOEK 2010'!N:N,"T"&amp;B42,'LOGBOEK 2010'!J:J)+SUMIF('LOGBOEK 2010'!N:N,"W"&amp;B42,'LOGBOEK 2010'!J:J)+SUMIF('LOGBOEK 2010'!N:N,"C"&amp;B42,'LOGBOEK 2010'!J:J)+SUMIF('LOGBOEK 2010'!N:N,"P"&amp;B42,'LOGBOEK 2010'!J:J),"")</f>
      </c>
      <c r="H42" s="248">
        <f>IF(SUMIF('LOGBOEK 2010'!N:N,"T"&amp;B42,'LOGBOEK 2010'!K:K)+SUMIF('LOGBOEK 2010'!N:N,"W"&amp;B42,'LOGBOEK 2010'!K:K)+SUMIF('LOGBOEK 2010'!N:N,"C"&amp;B42,'LOGBOEK 2010'!K:K)+SUMIF('LOGBOEK 2010'!N:N,"P"&amp;B42,'LOGBOEK 2010'!K:K)&gt;0,SUMIF('LOGBOEK 2010'!N:N,"T"&amp;B42,'LOGBOEK 2010'!K:K)+SUMIF('LOGBOEK 2010'!N:N,"W"&amp;B42,'LOGBOEK 2010'!K:K)+SUMIF('LOGBOEK 2010'!N:N,"C"&amp;B42,'LOGBOEK 2010'!K:K)+SUMIF('LOGBOEK 2010'!N:N,"P"&amp;B42,'LOGBOEK 2010'!K:K),"")</f>
      </c>
      <c r="I42" s="144">
        <f>IF(COUNTIF('LOGBOEK 2010'!N:N,"T"&amp;B42)&gt;0,COUNTIF('LOGBOEK 2010'!N:N,"T"&amp;B42),"")</f>
      </c>
      <c r="J42" s="212">
        <f>IF(SUMIF('LOGBOEK 2010'!N:N,"T"&amp;B42,'LOGBOEK 2010'!J:J)&gt;0,SUMIF('LOGBOEK 2010'!N:N,"T"&amp;B42,'LOGBOEK 2010'!J:J),"")</f>
      </c>
      <c r="K42" s="248">
        <f>IF(SUMIF('LOGBOEK 2010'!N:N,"T"&amp;B42,'LOGBOEK 2010'!K:K)&gt;0,SUMIF('LOGBOEK 2010'!N:N,"T"&amp;B42,'LOGBOEK 2010'!K:K),"")</f>
      </c>
      <c r="L42" s="144">
        <f>IF(COUNTIF('LOGBOEK 2010'!N:N,"W"&amp;B42)&gt;0,COUNTIF('LOGBOEK 2010'!N:N,"W"&amp;B42),"")</f>
      </c>
      <c r="M42" s="212">
        <f>IF(SUMIF('LOGBOEK 2010'!N:N,"W"&amp;B42,'LOGBOEK 2010'!J:J)&gt;0,SUMIF('LOGBOEK 2010'!N:N,"W"&amp;B42,'LOGBOEK 2010'!J:J),"")</f>
      </c>
      <c r="N42" s="248">
        <f>IF(SUMIF('LOGBOEK 2010'!N:N,"W"&amp;B42,'LOGBOEK 2010'!K:K)&gt;0,SUMIF('LOGBOEK 2010'!N:N,"W"&amp;B42,'LOGBOEK 2010'!K:K),"")</f>
      </c>
      <c r="O42" s="144">
        <f>IF(COUNTIF('LOGBOEK 2010'!N:N,"C"&amp;B42)&gt;0,COUNTIF('LOGBOEK 2010'!N:N,"C"&amp;B42),"")</f>
      </c>
      <c r="P42" s="212">
        <f>IF(SUMIF('LOGBOEK 2010'!N:N,"C"&amp;B42,'LOGBOEK 2010'!J:J)&gt;0,SUMIF('LOGBOEK 2010'!N:N,"C"&amp;B42,'LOGBOEK 2010'!J:J),"")</f>
      </c>
      <c r="Q42" s="248">
        <f>IF(SUMIF('LOGBOEK 2010'!N:N,"C"&amp;B42,'LOGBOEK 2010'!K:K)&gt;0,SUMIF('LOGBOEK 2010'!N:N,"C"&amp;B42,'LOGBOEK 2010'!K:K),"")</f>
      </c>
      <c r="R42" s="144">
        <f>IF(COUNTIF('LOGBOEK 2010'!N:N,"P"&amp;B42)&gt;0,COUNTIF('LOGBOEK 2010'!N:N,"P"&amp;B42),"")</f>
      </c>
      <c r="S42" s="212">
        <f>IF(SUMIF('LOGBOEK 2010'!N:N,"P"&amp;B42,'LOGBOEK 2010'!J:J)&gt;0,SUMIF('LOGBOEK 2010'!N:N,"P"&amp;B42,'LOGBOEK 2010'!J:J),"")</f>
      </c>
      <c r="T42" s="248">
        <f>IF(SUMIF('LOGBOEK 2010'!N:N,"P"&amp;B42,'LOGBOEK 2010'!K:K)&gt;0,SUMIF('LOGBOEK 2010'!N:N,"P"&amp;B42,'LOGBOEK 2010'!K:K),"")</f>
      </c>
      <c r="U42" s="144">
        <f>IF(COUNTIF('LOGBOEK 2010'!N:N,"H"&amp;B42)&gt;0,COUNTIF('LOGBOEK 2010'!N:N,"H"&amp;B42),"")</f>
      </c>
      <c r="V42" s="212">
        <f>IF(SUMIF('LOGBOEK 2010'!N:N,"H"&amp;B42,'LOGBOEK 2010'!J:J)&gt;0,SUMIF('LOGBOEK 2010'!N:N,"H"&amp;B42,'LOGBOEK 2010'!J:J),"")</f>
      </c>
      <c r="W42" s="248">
        <f>IF(SUMIF('LOGBOEK 2010'!N:N,"H"&amp;B42,'LOGBOEK 2010'!K:K)&gt;0,SUMIF('LOGBOEK 2010'!N:N,"H"&amp;B42,'LOGBOEK 2010'!K:K),"")</f>
      </c>
      <c r="X42" s="144">
        <f>IF(COUNTIF('LOGBOEK 2010'!N:N,"F"&amp;B42)&gt;0,COUNTIF('LOGBOEK 2010'!N:N,"F"&amp;B42),"")</f>
      </c>
      <c r="Y42" s="212">
        <f>IF(SUMIF('LOGBOEK 2010'!N:N,"F"&amp;B42,'LOGBOEK 2010'!J:J)&gt;0,SUMIF('LOGBOEK 2010'!N:N,"F"&amp;B42,'LOGBOEK 2010'!J:J),"")</f>
      </c>
      <c r="Z42" s="248">
        <f>IF(SUMIF('LOGBOEK 2010'!N:N,"F"&amp;B42,'LOGBOEK 2010'!K:K)&gt;0,SUMIF('LOGBOEK 2010'!N:N,"F"&amp;B42,'LOGBOEK 2010'!K:K),"")</f>
      </c>
    </row>
    <row r="43" spans="1:26" ht="12.75">
      <c r="A43" s="148" t="str">
        <f t="shared" si="0"/>
        <v>week 23</v>
      </c>
      <c r="B43" s="148">
        <v>23</v>
      </c>
      <c r="C43" s="166">
        <f t="shared" si="1"/>
        <v>159</v>
      </c>
      <c r="D43" s="166">
        <f t="shared" si="2"/>
        <v>165</v>
      </c>
      <c r="E43" s="166">
        <f>IF(COUNTIF('LOGBOEK 2010'!N:N,"R"&amp;B43)&gt;0,COUNTIF('LOGBOEK 2010'!N:N,"R"&amp;B43),"")</f>
      </c>
      <c r="F43" s="144">
        <f>IF(COUNTIF('LOGBOEK 2010'!N:N,"T"&amp;B43)+COUNTIF('LOGBOEK 2010'!N:N,"W"&amp;B43)+COUNTIF('LOGBOEK 2010'!N:N,"C"&amp;B43)+COUNTIF('LOGBOEK 2010'!N:N,"P"&amp;B43)&gt;0,COUNTIF('LOGBOEK 2010'!N:N,"T"&amp;B43)+COUNTIF('LOGBOEK 2010'!N:N,"W"&amp;B43)+COUNTIF('LOGBOEK 2010'!N:N,"C"&amp;B43)+COUNTIF('LOGBOEK 2010'!N:N,"P"&amp;B43),"")</f>
      </c>
      <c r="G43" s="212">
        <f>IF(SUMIF('LOGBOEK 2010'!N:N,"T"&amp;B43,'LOGBOEK 2010'!J:J)+SUMIF('LOGBOEK 2010'!N:N,"W"&amp;B43,'LOGBOEK 2010'!J:J)+SUMIF('LOGBOEK 2010'!N:N,"C"&amp;B43,'LOGBOEK 2010'!J:J)+SUMIF('LOGBOEK 2010'!N:N,"P"&amp;B43,'LOGBOEK 2010'!J:J)&gt;0,SUMIF('LOGBOEK 2010'!N:N,"T"&amp;B43,'LOGBOEK 2010'!J:J)+SUMIF('LOGBOEK 2010'!N:N,"W"&amp;B43,'LOGBOEK 2010'!J:J)+SUMIF('LOGBOEK 2010'!N:N,"C"&amp;B43,'LOGBOEK 2010'!J:J)+SUMIF('LOGBOEK 2010'!N:N,"P"&amp;B43,'LOGBOEK 2010'!J:J),"")</f>
      </c>
      <c r="H43" s="248">
        <f>IF(SUMIF('LOGBOEK 2010'!N:N,"T"&amp;B43,'LOGBOEK 2010'!K:K)+SUMIF('LOGBOEK 2010'!N:N,"W"&amp;B43,'LOGBOEK 2010'!K:K)+SUMIF('LOGBOEK 2010'!N:N,"C"&amp;B43,'LOGBOEK 2010'!K:K)+SUMIF('LOGBOEK 2010'!N:N,"P"&amp;B43,'LOGBOEK 2010'!K:K)&gt;0,SUMIF('LOGBOEK 2010'!N:N,"T"&amp;B43,'LOGBOEK 2010'!K:K)+SUMIF('LOGBOEK 2010'!N:N,"W"&amp;B43,'LOGBOEK 2010'!K:K)+SUMIF('LOGBOEK 2010'!N:N,"C"&amp;B43,'LOGBOEK 2010'!K:K)+SUMIF('LOGBOEK 2010'!N:N,"P"&amp;B43,'LOGBOEK 2010'!K:K),"")</f>
      </c>
      <c r="I43" s="144">
        <f>IF(COUNTIF('LOGBOEK 2010'!N:N,"T"&amp;B43)&gt;0,COUNTIF('LOGBOEK 2010'!N:N,"T"&amp;B43),"")</f>
      </c>
      <c r="J43" s="212">
        <f>IF(SUMIF('LOGBOEK 2010'!N:N,"T"&amp;B43,'LOGBOEK 2010'!J:J)&gt;0,SUMIF('LOGBOEK 2010'!N:N,"T"&amp;B43,'LOGBOEK 2010'!J:J),"")</f>
      </c>
      <c r="K43" s="248">
        <f>IF(SUMIF('LOGBOEK 2010'!N:N,"T"&amp;B43,'LOGBOEK 2010'!K:K)&gt;0,SUMIF('LOGBOEK 2010'!N:N,"T"&amp;B43,'LOGBOEK 2010'!K:K),"")</f>
      </c>
      <c r="L43" s="144">
        <f>IF(COUNTIF('LOGBOEK 2010'!N:N,"W"&amp;B43)&gt;0,COUNTIF('LOGBOEK 2010'!N:N,"W"&amp;B43),"")</f>
      </c>
      <c r="M43" s="212">
        <f>IF(SUMIF('LOGBOEK 2010'!N:N,"W"&amp;B43,'LOGBOEK 2010'!J:J)&gt;0,SUMIF('LOGBOEK 2010'!N:N,"W"&amp;B43,'LOGBOEK 2010'!J:J),"")</f>
      </c>
      <c r="N43" s="248">
        <f>IF(SUMIF('LOGBOEK 2010'!N:N,"W"&amp;B43,'LOGBOEK 2010'!K:K)&gt;0,SUMIF('LOGBOEK 2010'!N:N,"W"&amp;B43,'LOGBOEK 2010'!K:K),"")</f>
      </c>
      <c r="O43" s="144">
        <f>IF(COUNTIF('LOGBOEK 2010'!N:N,"C"&amp;B43)&gt;0,COUNTIF('LOGBOEK 2010'!N:N,"C"&amp;B43),"")</f>
      </c>
      <c r="P43" s="212">
        <f>IF(SUMIF('LOGBOEK 2010'!N:N,"C"&amp;B43,'LOGBOEK 2010'!J:J)&gt;0,SUMIF('LOGBOEK 2010'!N:N,"C"&amp;B43,'LOGBOEK 2010'!J:J),"")</f>
      </c>
      <c r="Q43" s="248">
        <f>IF(SUMIF('LOGBOEK 2010'!N:N,"C"&amp;B43,'LOGBOEK 2010'!K:K)&gt;0,SUMIF('LOGBOEK 2010'!N:N,"C"&amp;B43,'LOGBOEK 2010'!K:K),"")</f>
      </c>
      <c r="R43" s="144">
        <f>IF(COUNTIF('LOGBOEK 2010'!N:N,"P"&amp;B43)&gt;0,COUNTIF('LOGBOEK 2010'!N:N,"P"&amp;B43),"")</f>
      </c>
      <c r="S43" s="212">
        <f>IF(SUMIF('LOGBOEK 2010'!N:N,"P"&amp;B43,'LOGBOEK 2010'!J:J)&gt;0,SUMIF('LOGBOEK 2010'!N:N,"P"&amp;B43,'LOGBOEK 2010'!J:J),"")</f>
      </c>
      <c r="T43" s="248">
        <f>IF(SUMIF('LOGBOEK 2010'!N:N,"P"&amp;B43,'LOGBOEK 2010'!K:K)&gt;0,SUMIF('LOGBOEK 2010'!N:N,"P"&amp;B43,'LOGBOEK 2010'!K:K),"")</f>
      </c>
      <c r="U43" s="144">
        <f>IF(COUNTIF('LOGBOEK 2010'!N:N,"H"&amp;B43)&gt;0,COUNTIF('LOGBOEK 2010'!N:N,"H"&amp;B43),"")</f>
      </c>
      <c r="V43" s="212">
        <f>IF(SUMIF('LOGBOEK 2010'!N:N,"H"&amp;B43,'LOGBOEK 2010'!J:J)&gt;0,SUMIF('LOGBOEK 2010'!N:N,"H"&amp;B43,'LOGBOEK 2010'!J:J),"")</f>
      </c>
      <c r="W43" s="248">
        <f>IF(SUMIF('LOGBOEK 2010'!N:N,"H"&amp;B43,'LOGBOEK 2010'!K:K)&gt;0,SUMIF('LOGBOEK 2010'!N:N,"H"&amp;B43,'LOGBOEK 2010'!K:K),"")</f>
      </c>
      <c r="X43" s="144">
        <f>IF(COUNTIF('LOGBOEK 2010'!N:N,"F"&amp;B43)&gt;0,COUNTIF('LOGBOEK 2010'!N:N,"F"&amp;B43),"")</f>
      </c>
      <c r="Y43" s="212">
        <f>IF(SUMIF('LOGBOEK 2010'!N:N,"F"&amp;B43,'LOGBOEK 2010'!J:J)&gt;0,SUMIF('LOGBOEK 2010'!N:N,"F"&amp;B43,'LOGBOEK 2010'!J:J),"")</f>
      </c>
      <c r="Z43" s="248">
        <f>IF(SUMIF('LOGBOEK 2010'!N:N,"F"&amp;B43,'LOGBOEK 2010'!K:K)&gt;0,SUMIF('LOGBOEK 2010'!N:N,"F"&amp;B43,'LOGBOEK 2010'!K:K),"")</f>
      </c>
    </row>
    <row r="44" spans="1:26" ht="12.75">
      <c r="A44" s="148" t="str">
        <f t="shared" si="0"/>
        <v>week 24</v>
      </c>
      <c r="B44" s="148">
        <v>24</v>
      </c>
      <c r="C44" s="166">
        <f t="shared" si="1"/>
        <v>166</v>
      </c>
      <c r="D44" s="166">
        <f t="shared" si="2"/>
        <v>172</v>
      </c>
      <c r="E44" s="166">
        <f>IF(COUNTIF('LOGBOEK 2010'!N:N,"R"&amp;B44)&gt;0,COUNTIF('LOGBOEK 2010'!N:N,"R"&amp;B44),"")</f>
      </c>
      <c r="F44" s="144">
        <f>IF(COUNTIF('LOGBOEK 2010'!N:N,"T"&amp;B44)+COUNTIF('LOGBOEK 2010'!N:N,"W"&amp;B44)+COUNTIF('LOGBOEK 2010'!N:N,"C"&amp;B44)+COUNTIF('LOGBOEK 2010'!N:N,"P"&amp;B44)&gt;0,COUNTIF('LOGBOEK 2010'!N:N,"T"&amp;B44)+COUNTIF('LOGBOEK 2010'!N:N,"W"&amp;B44)+COUNTIF('LOGBOEK 2010'!N:N,"C"&amp;B44)+COUNTIF('LOGBOEK 2010'!N:N,"P"&amp;B44),"")</f>
      </c>
      <c r="G44" s="212">
        <f>IF(SUMIF('LOGBOEK 2010'!N:N,"T"&amp;B44,'LOGBOEK 2010'!J:J)+SUMIF('LOGBOEK 2010'!N:N,"W"&amp;B44,'LOGBOEK 2010'!J:J)+SUMIF('LOGBOEK 2010'!N:N,"C"&amp;B44,'LOGBOEK 2010'!J:J)+SUMIF('LOGBOEK 2010'!N:N,"P"&amp;B44,'LOGBOEK 2010'!J:J)&gt;0,SUMIF('LOGBOEK 2010'!N:N,"T"&amp;B44,'LOGBOEK 2010'!J:J)+SUMIF('LOGBOEK 2010'!N:N,"W"&amp;B44,'LOGBOEK 2010'!J:J)+SUMIF('LOGBOEK 2010'!N:N,"C"&amp;B44,'LOGBOEK 2010'!J:J)+SUMIF('LOGBOEK 2010'!N:N,"P"&amp;B44,'LOGBOEK 2010'!J:J),"")</f>
      </c>
      <c r="H44" s="248">
        <f>IF(SUMIF('LOGBOEK 2010'!N:N,"T"&amp;B44,'LOGBOEK 2010'!K:K)+SUMIF('LOGBOEK 2010'!N:N,"W"&amp;B44,'LOGBOEK 2010'!K:K)+SUMIF('LOGBOEK 2010'!N:N,"C"&amp;B44,'LOGBOEK 2010'!K:K)+SUMIF('LOGBOEK 2010'!N:N,"P"&amp;B44,'LOGBOEK 2010'!K:K)&gt;0,SUMIF('LOGBOEK 2010'!N:N,"T"&amp;B44,'LOGBOEK 2010'!K:K)+SUMIF('LOGBOEK 2010'!N:N,"W"&amp;B44,'LOGBOEK 2010'!K:K)+SUMIF('LOGBOEK 2010'!N:N,"C"&amp;B44,'LOGBOEK 2010'!K:K)+SUMIF('LOGBOEK 2010'!N:N,"P"&amp;B44,'LOGBOEK 2010'!K:K),"")</f>
      </c>
      <c r="I44" s="144">
        <f>IF(COUNTIF('LOGBOEK 2010'!N:N,"T"&amp;B44)&gt;0,COUNTIF('LOGBOEK 2010'!N:N,"T"&amp;B44),"")</f>
      </c>
      <c r="J44" s="212">
        <f>IF(SUMIF('LOGBOEK 2010'!N:N,"T"&amp;B44,'LOGBOEK 2010'!J:J)&gt;0,SUMIF('LOGBOEK 2010'!N:N,"T"&amp;B44,'LOGBOEK 2010'!J:J),"")</f>
      </c>
      <c r="K44" s="248">
        <f>IF(SUMIF('LOGBOEK 2010'!N:N,"T"&amp;B44,'LOGBOEK 2010'!K:K)&gt;0,SUMIF('LOGBOEK 2010'!N:N,"T"&amp;B44,'LOGBOEK 2010'!K:K),"")</f>
      </c>
      <c r="L44" s="144">
        <f>IF(COUNTIF('LOGBOEK 2010'!N:N,"W"&amp;B44)&gt;0,COUNTIF('LOGBOEK 2010'!N:N,"W"&amp;B44),"")</f>
      </c>
      <c r="M44" s="212">
        <f>IF(SUMIF('LOGBOEK 2010'!N:N,"W"&amp;B44,'LOGBOEK 2010'!J:J)&gt;0,SUMIF('LOGBOEK 2010'!N:N,"W"&amp;B44,'LOGBOEK 2010'!J:J),"")</f>
      </c>
      <c r="N44" s="248">
        <f>IF(SUMIF('LOGBOEK 2010'!N:N,"W"&amp;B44,'LOGBOEK 2010'!K:K)&gt;0,SUMIF('LOGBOEK 2010'!N:N,"W"&amp;B44,'LOGBOEK 2010'!K:K),"")</f>
      </c>
      <c r="O44" s="144">
        <f>IF(COUNTIF('LOGBOEK 2010'!N:N,"C"&amp;B44)&gt;0,COUNTIF('LOGBOEK 2010'!N:N,"C"&amp;B44),"")</f>
      </c>
      <c r="P44" s="212">
        <f>IF(SUMIF('LOGBOEK 2010'!N:N,"C"&amp;B44,'LOGBOEK 2010'!J:J)&gt;0,SUMIF('LOGBOEK 2010'!N:N,"C"&amp;B44,'LOGBOEK 2010'!J:J),"")</f>
      </c>
      <c r="Q44" s="248">
        <f>IF(SUMIF('LOGBOEK 2010'!N:N,"C"&amp;B44,'LOGBOEK 2010'!K:K)&gt;0,SUMIF('LOGBOEK 2010'!N:N,"C"&amp;B44,'LOGBOEK 2010'!K:K),"")</f>
      </c>
      <c r="R44" s="144">
        <f>IF(COUNTIF('LOGBOEK 2010'!N:N,"P"&amp;B44)&gt;0,COUNTIF('LOGBOEK 2010'!N:N,"P"&amp;B44),"")</f>
      </c>
      <c r="S44" s="212">
        <f>IF(SUMIF('LOGBOEK 2010'!N:N,"P"&amp;B44,'LOGBOEK 2010'!J:J)&gt;0,SUMIF('LOGBOEK 2010'!N:N,"P"&amp;B44,'LOGBOEK 2010'!J:J),"")</f>
      </c>
      <c r="T44" s="248">
        <f>IF(SUMIF('LOGBOEK 2010'!N:N,"P"&amp;B44,'LOGBOEK 2010'!K:K)&gt;0,SUMIF('LOGBOEK 2010'!N:N,"P"&amp;B44,'LOGBOEK 2010'!K:K),"")</f>
      </c>
      <c r="U44" s="144">
        <f>IF(COUNTIF('LOGBOEK 2010'!N:N,"H"&amp;B44)&gt;0,COUNTIF('LOGBOEK 2010'!N:N,"H"&amp;B44),"")</f>
      </c>
      <c r="V44" s="212">
        <f>IF(SUMIF('LOGBOEK 2010'!N:N,"H"&amp;B44,'LOGBOEK 2010'!J:J)&gt;0,SUMIF('LOGBOEK 2010'!N:N,"H"&amp;B44,'LOGBOEK 2010'!J:J),"")</f>
      </c>
      <c r="W44" s="248">
        <f>IF(SUMIF('LOGBOEK 2010'!N:N,"H"&amp;B44,'LOGBOEK 2010'!K:K)&gt;0,SUMIF('LOGBOEK 2010'!N:N,"H"&amp;B44,'LOGBOEK 2010'!K:K),"")</f>
      </c>
      <c r="X44" s="144">
        <f>IF(COUNTIF('LOGBOEK 2010'!N:N,"F"&amp;B44)&gt;0,COUNTIF('LOGBOEK 2010'!N:N,"F"&amp;B44),"")</f>
      </c>
      <c r="Y44" s="212">
        <f>IF(SUMIF('LOGBOEK 2010'!N:N,"F"&amp;B44,'LOGBOEK 2010'!J:J)&gt;0,SUMIF('LOGBOEK 2010'!N:N,"F"&amp;B44,'LOGBOEK 2010'!J:J),"")</f>
      </c>
      <c r="Z44" s="248">
        <f>IF(SUMIF('LOGBOEK 2010'!N:N,"F"&amp;B44,'LOGBOEK 2010'!K:K)&gt;0,SUMIF('LOGBOEK 2010'!N:N,"F"&amp;B44,'LOGBOEK 2010'!K:K),"")</f>
      </c>
    </row>
    <row r="45" spans="1:26" ht="12.75">
      <c r="A45" s="148" t="str">
        <f t="shared" si="0"/>
        <v>week 25</v>
      </c>
      <c r="B45" s="148">
        <v>25</v>
      </c>
      <c r="C45" s="166">
        <f t="shared" si="1"/>
        <v>173</v>
      </c>
      <c r="D45" s="166">
        <f t="shared" si="2"/>
        <v>179</v>
      </c>
      <c r="E45" s="166">
        <f>IF(COUNTIF('LOGBOEK 2010'!N:N,"R"&amp;B45)&gt;0,COUNTIF('LOGBOEK 2010'!N:N,"R"&amp;B45),"")</f>
      </c>
      <c r="F45" s="144">
        <f>IF(COUNTIF('LOGBOEK 2010'!N:N,"T"&amp;B45)+COUNTIF('LOGBOEK 2010'!N:N,"W"&amp;B45)+COUNTIF('LOGBOEK 2010'!N:N,"C"&amp;B45)+COUNTIF('LOGBOEK 2010'!N:N,"P"&amp;B45)&gt;0,COUNTIF('LOGBOEK 2010'!N:N,"T"&amp;B45)+COUNTIF('LOGBOEK 2010'!N:N,"W"&amp;B45)+COUNTIF('LOGBOEK 2010'!N:N,"C"&amp;B45)+COUNTIF('LOGBOEK 2010'!N:N,"P"&amp;B45),"")</f>
      </c>
      <c r="G45" s="212">
        <f>IF(SUMIF('LOGBOEK 2010'!N:N,"T"&amp;B45,'LOGBOEK 2010'!J:J)+SUMIF('LOGBOEK 2010'!N:N,"W"&amp;B45,'LOGBOEK 2010'!J:J)+SUMIF('LOGBOEK 2010'!N:N,"C"&amp;B45,'LOGBOEK 2010'!J:J)+SUMIF('LOGBOEK 2010'!N:N,"P"&amp;B45,'LOGBOEK 2010'!J:J)&gt;0,SUMIF('LOGBOEK 2010'!N:N,"T"&amp;B45,'LOGBOEK 2010'!J:J)+SUMIF('LOGBOEK 2010'!N:N,"W"&amp;B45,'LOGBOEK 2010'!J:J)+SUMIF('LOGBOEK 2010'!N:N,"C"&amp;B45,'LOGBOEK 2010'!J:J)+SUMIF('LOGBOEK 2010'!N:N,"P"&amp;B45,'LOGBOEK 2010'!J:J),"")</f>
      </c>
      <c r="H45" s="248">
        <f>IF(SUMIF('LOGBOEK 2010'!N:N,"T"&amp;B45,'LOGBOEK 2010'!K:K)+SUMIF('LOGBOEK 2010'!N:N,"W"&amp;B45,'LOGBOEK 2010'!K:K)+SUMIF('LOGBOEK 2010'!N:N,"C"&amp;B45,'LOGBOEK 2010'!K:K)+SUMIF('LOGBOEK 2010'!N:N,"P"&amp;B45,'LOGBOEK 2010'!K:K)&gt;0,SUMIF('LOGBOEK 2010'!N:N,"T"&amp;B45,'LOGBOEK 2010'!K:K)+SUMIF('LOGBOEK 2010'!N:N,"W"&amp;B45,'LOGBOEK 2010'!K:K)+SUMIF('LOGBOEK 2010'!N:N,"C"&amp;B45,'LOGBOEK 2010'!K:K)+SUMIF('LOGBOEK 2010'!N:N,"P"&amp;B45,'LOGBOEK 2010'!K:K),"")</f>
      </c>
      <c r="I45" s="144">
        <f>IF(COUNTIF('LOGBOEK 2010'!N:N,"T"&amp;B45)&gt;0,COUNTIF('LOGBOEK 2010'!N:N,"T"&amp;B45),"")</f>
      </c>
      <c r="J45" s="212">
        <f>IF(SUMIF('LOGBOEK 2010'!N:N,"T"&amp;B45,'LOGBOEK 2010'!J:J)&gt;0,SUMIF('LOGBOEK 2010'!N:N,"T"&amp;B45,'LOGBOEK 2010'!J:J),"")</f>
      </c>
      <c r="K45" s="248">
        <f>IF(SUMIF('LOGBOEK 2010'!N:N,"T"&amp;B45,'LOGBOEK 2010'!K:K)&gt;0,SUMIF('LOGBOEK 2010'!N:N,"T"&amp;B45,'LOGBOEK 2010'!K:K),"")</f>
      </c>
      <c r="L45" s="144">
        <f>IF(COUNTIF('LOGBOEK 2010'!N:N,"W"&amp;B45)&gt;0,COUNTIF('LOGBOEK 2010'!N:N,"W"&amp;B45),"")</f>
      </c>
      <c r="M45" s="212">
        <f>IF(SUMIF('LOGBOEK 2010'!N:N,"W"&amp;B45,'LOGBOEK 2010'!J:J)&gt;0,SUMIF('LOGBOEK 2010'!N:N,"W"&amp;B45,'LOGBOEK 2010'!J:J),"")</f>
      </c>
      <c r="N45" s="248">
        <f>IF(SUMIF('LOGBOEK 2010'!N:N,"W"&amp;B45,'LOGBOEK 2010'!K:K)&gt;0,SUMIF('LOGBOEK 2010'!N:N,"W"&amp;B45,'LOGBOEK 2010'!K:K),"")</f>
      </c>
      <c r="O45" s="144">
        <f>IF(COUNTIF('LOGBOEK 2010'!N:N,"C"&amp;B45)&gt;0,COUNTIF('LOGBOEK 2010'!N:N,"C"&amp;B45),"")</f>
      </c>
      <c r="P45" s="212">
        <f>IF(SUMIF('LOGBOEK 2010'!N:N,"C"&amp;B45,'LOGBOEK 2010'!J:J)&gt;0,SUMIF('LOGBOEK 2010'!N:N,"C"&amp;B45,'LOGBOEK 2010'!J:J),"")</f>
      </c>
      <c r="Q45" s="248">
        <f>IF(SUMIF('LOGBOEK 2010'!N:N,"C"&amp;B45,'LOGBOEK 2010'!K:K)&gt;0,SUMIF('LOGBOEK 2010'!N:N,"C"&amp;B45,'LOGBOEK 2010'!K:K),"")</f>
      </c>
      <c r="R45" s="144">
        <f>IF(COUNTIF('LOGBOEK 2010'!N:N,"P"&amp;B45)&gt;0,COUNTIF('LOGBOEK 2010'!N:N,"P"&amp;B45),"")</f>
      </c>
      <c r="S45" s="212">
        <f>IF(SUMIF('LOGBOEK 2010'!N:N,"P"&amp;B45,'LOGBOEK 2010'!J:J)&gt;0,SUMIF('LOGBOEK 2010'!N:N,"P"&amp;B45,'LOGBOEK 2010'!J:J),"")</f>
      </c>
      <c r="T45" s="248">
        <f>IF(SUMIF('LOGBOEK 2010'!N:N,"P"&amp;B45,'LOGBOEK 2010'!K:K)&gt;0,SUMIF('LOGBOEK 2010'!N:N,"P"&amp;B45,'LOGBOEK 2010'!K:K),"")</f>
      </c>
      <c r="U45" s="144">
        <f>IF(COUNTIF('LOGBOEK 2010'!N:N,"H"&amp;B45)&gt;0,COUNTIF('LOGBOEK 2010'!N:N,"H"&amp;B45),"")</f>
      </c>
      <c r="V45" s="212">
        <f>IF(SUMIF('LOGBOEK 2010'!N:N,"H"&amp;B45,'LOGBOEK 2010'!J:J)&gt;0,SUMIF('LOGBOEK 2010'!N:N,"H"&amp;B45,'LOGBOEK 2010'!J:J),"")</f>
      </c>
      <c r="W45" s="248">
        <f>IF(SUMIF('LOGBOEK 2010'!N:N,"H"&amp;B45,'LOGBOEK 2010'!K:K)&gt;0,SUMIF('LOGBOEK 2010'!N:N,"H"&amp;B45,'LOGBOEK 2010'!K:K),"")</f>
      </c>
      <c r="X45" s="144">
        <f>IF(COUNTIF('LOGBOEK 2010'!N:N,"F"&amp;B45)&gt;0,COUNTIF('LOGBOEK 2010'!N:N,"F"&amp;B45),"")</f>
      </c>
      <c r="Y45" s="212">
        <f>IF(SUMIF('LOGBOEK 2010'!N:N,"F"&amp;B45,'LOGBOEK 2010'!J:J)&gt;0,SUMIF('LOGBOEK 2010'!N:N,"F"&amp;B45,'LOGBOEK 2010'!J:J),"")</f>
      </c>
      <c r="Z45" s="248">
        <f>IF(SUMIF('LOGBOEK 2010'!N:N,"F"&amp;B45,'LOGBOEK 2010'!K:K)&gt;0,SUMIF('LOGBOEK 2010'!N:N,"F"&amp;B45,'LOGBOEK 2010'!K:K),"")</f>
      </c>
    </row>
    <row r="46" spans="1:26" ht="12.75">
      <c r="A46" s="148" t="str">
        <f t="shared" si="0"/>
        <v>week 26</v>
      </c>
      <c r="B46" s="148">
        <v>26</v>
      </c>
      <c r="C46" s="166">
        <f t="shared" si="1"/>
        <v>180</v>
      </c>
      <c r="D46" s="166">
        <f t="shared" si="2"/>
        <v>186</v>
      </c>
      <c r="E46" s="166">
        <f>IF(COUNTIF('LOGBOEK 2010'!N:N,"R"&amp;B46)&gt;0,COUNTIF('LOGBOEK 2010'!N:N,"R"&amp;B46),"")</f>
      </c>
      <c r="F46" s="144">
        <f>IF(COUNTIF('LOGBOEK 2010'!N:N,"T"&amp;B46)+COUNTIF('LOGBOEK 2010'!N:N,"W"&amp;B46)+COUNTIF('LOGBOEK 2010'!N:N,"C"&amp;B46)+COUNTIF('LOGBOEK 2010'!N:N,"P"&amp;B46)&gt;0,COUNTIF('LOGBOEK 2010'!N:N,"T"&amp;B46)+COUNTIF('LOGBOEK 2010'!N:N,"W"&amp;B46)+COUNTIF('LOGBOEK 2010'!N:N,"C"&amp;B46)+COUNTIF('LOGBOEK 2010'!N:N,"P"&amp;B46),"")</f>
      </c>
      <c r="G46" s="212">
        <f>IF(SUMIF('LOGBOEK 2010'!N:N,"T"&amp;B46,'LOGBOEK 2010'!J:J)+SUMIF('LOGBOEK 2010'!N:N,"W"&amp;B46,'LOGBOEK 2010'!J:J)+SUMIF('LOGBOEK 2010'!N:N,"C"&amp;B46,'LOGBOEK 2010'!J:J)+SUMIF('LOGBOEK 2010'!N:N,"P"&amp;B46,'LOGBOEK 2010'!J:J)&gt;0,SUMIF('LOGBOEK 2010'!N:N,"T"&amp;B46,'LOGBOEK 2010'!J:J)+SUMIF('LOGBOEK 2010'!N:N,"W"&amp;B46,'LOGBOEK 2010'!J:J)+SUMIF('LOGBOEK 2010'!N:N,"C"&amp;B46,'LOGBOEK 2010'!J:J)+SUMIF('LOGBOEK 2010'!N:N,"P"&amp;B46,'LOGBOEK 2010'!J:J),"")</f>
      </c>
      <c r="H46" s="248">
        <f>IF(SUMIF('LOGBOEK 2010'!N:N,"T"&amp;B46,'LOGBOEK 2010'!K:K)+SUMIF('LOGBOEK 2010'!N:N,"W"&amp;B46,'LOGBOEK 2010'!K:K)+SUMIF('LOGBOEK 2010'!N:N,"C"&amp;B46,'LOGBOEK 2010'!K:K)+SUMIF('LOGBOEK 2010'!N:N,"P"&amp;B46,'LOGBOEK 2010'!K:K)&gt;0,SUMIF('LOGBOEK 2010'!N:N,"T"&amp;B46,'LOGBOEK 2010'!K:K)+SUMIF('LOGBOEK 2010'!N:N,"W"&amp;B46,'LOGBOEK 2010'!K:K)+SUMIF('LOGBOEK 2010'!N:N,"C"&amp;B46,'LOGBOEK 2010'!K:K)+SUMIF('LOGBOEK 2010'!N:N,"P"&amp;B46,'LOGBOEK 2010'!K:K),"")</f>
      </c>
      <c r="I46" s="144">
        <f>IF(COUNTIF('LOGBOEK 2010'!N:N,"T"&amp;B46)&gt;0,COUNTIF('LOGBOEK 2010'!N:N,"T"&amp;B46),"")</f>
      </c>
      <c r="J46" s="212">
        <f>IF(SUMIF('LOGBOEK 2010'!N:N,"T"&amp;B46,'LOGBOEK 2010'!J:J)&gt;0,SUMIF('LOGBOEK 2010'!N:N,"T"&amp;B46,'LOGBOEK 2010'!J:J),"")</f>
      </c>
      <c r="K46" s="248">
        <f>IF(SUMIF('LOGBOEK 2010'!N:N,"T"&amp;B46,'LOGBOEK 2010'!K:K)&gt;0,SUMIF('LOGBOEK 2010'!N:N,"T"&amp;B46,'LOGBOEK 2010'!K:K),"")</f>
      </c>
      <c r="L46" s="144">
        <f>IF(COUNTIF('LOGBOEK 2010'!N:N,"W"&amp;B46)&gt;0,COUNTIF('LOGBOEK 2010'!N:N,"W"&amp;B46),"")</f>
      </c>
      <c r="M46" s="212">
        <f>IF(SUMIF('LOGBOEK 2010'!N:N,"W"&amp;B46,'LOGBOEK 2010'!J:J)&gt;0,SUMIF('LOGBOEK 2010'!N:N,"W"&amp;B46,'LOGBOEK 2010'!J:J),"")</f>
      </c>
      <c r="N46" s="248">
        <f>IF(SUMIF('LOGBOEK 2010'!N:N,"W"&amp;B46,'LOGBOEK 2010'!K:K)&gt;0,SUMIF('LOGBOEK 2010'!N:N,"W"&amp;B46,'LOGBOEK 2010'!K:K),"")</f>
      </c>
      <c r="O46" s="144">
        <f>IF(COUNTIF('LOGBOEK 2010'!N:N,"C"&amp;B46)&gt;0,COUNTIF('LOGBOEK 2010'!N:N,"C"&amp;B46),"")</f>
      </c>
      <c r="P46" s="212">
        <f>IF(SUMIF('LOGBOEK 2010'!N:N,"C"&amp;B46,'LOGBOEK 2010'!J:J)&gt;0,SUMIF('LOGBOEK 2010'!N:N,"C"&amp;B46,'LOGBOEK 2010'!J:J),"")</f>
      </c>
      <c r="Q46" s="248">
        <f>IF(SUMIF('LOGBOEK 2010'!N:N,"C"&amp;B46,'LOGBOEK 2010'!K:K)&gt;0,SUMIF('LOGBOEK 2010'!N:N,"C"&amp;B46,'LOGBOEK 2010'!K:K),"")</f>
      </c>
      <c r="R46" s="144">
        <f>IF(COUNTIF('LOGBOEK 2010'!N:N,"P"&amp;B46)&gt;0,COUNTIF('LOGBOEK 2010'!N:N,"P"&amp;B46),"")</f>
      </c>
      <c r="S46" s="212">
        <f>IF(SUMIF('LOGBOEK 2010'!N:N,"P"&amp;B46,'LOGBOEK 2010'!J:J)&gt;0,SUMIF('LOGBOEK 2010'!N:N,"P"&amp;B46,'LOGBOEK 2010'!J:J),"")</f>
      </c>
      <c r="T46" s="248">
        <f>IF(SUMIF('LOGBOEK 2010'!N:N,"P"&amp;B46,'LOGBOEK 2010'!K:K)&gt;0,SUMIF('LOGBOEK 2010'!N:N,"P"&amp;B46,'LOGBOEK 2010'!K:K),"")</f>
      </c>
      <c r="U46" s="144">
        <f>IF(COUNTIF('LOGBOEK 2010'!N:N,"H"&amp;B46)&gt;0,COUNTIF('LOGBOEK 2010'!N:N,"H"&amp;B46),"")</f>
      </c>
      <c r="V46" s="212">
        <f>IF(SUMIF('LOGBOEK 2010'!N:N,"H"&amp;B46,'LOGBOEK 2010'!J:J)&gt;0,SUMIF('LOGBOEK 2010'!N:N,"H"&amp;B46,'LOGBOEK 2010'!J:J),"")</f>
      </c>
      <c r="W46" s="248">
        <f>IF(SUMIF('LOGBOEK 2010'!N:N,"H"&amp;B46,'LOGBOEK 2010'!K:K)&gt;0,SUMIF('LOGBOEK 2010'!N:N,"H"&amp;B46,'LOGBOEK 2010'!K:K),"")</f>
      </c>
      <c r="X46" s="144">
        <f>IF(COUNTIF('LOGBOEK 2010'!N:N,"F"&amp;B46)&gt;0,COUNTIF('LOGBOEK 2010'!N:N,"F"&amp;B46),"")</f>
      </c>
      <c r="Y46" s="212">
        <f>IF(SUMIF('LOGBOEK 2010'!N:N,"F"&amp;B46,'LOGBOEK 2010'!J:J)&gt;0,SUMIF('LOGBOEK 2010'!N:N,"F"&amp;B46,'LOGBOEK 2010'!J:J),"")</f>
      </c>
      <c r="Z46" s="248">
        <f>IF(SUMIF('LOGBOEK 2010'!N:N,"F"&amp;B46,'LOGBOEK 2010'!K:K)&gt;0,SUMIF('LOGBOEK 2010'!N:N,"F"&amp;B46,'LOGBOEK 2010'!K:K),"")</f>
      </c>
    </row>
    <row r="47" spans="1:26" ht="12.75">
      <c r="A47" s="136" t="str">
        <f t="shared" si="0"/>
        <v>week 27</v>
      </c>
      <c r="B47" s="136">
        <v>27</v>
      </c>
      <c r="C47" s="166">
        <f t="shared" si="1"/>
        <v>187</v>
      </c>
      <c r="D47" s="166">
        <f t="shared" si="2"/>
        <v>193</v>
      </c>
      <c r="E47" s="166">
        <f>IF(COUNTIF('LOGBOEK 2010'!N:N,"R"&amp;B47)&gt;0,COUNTIF('LOGBOEK 2010'!N:N,"R"&amp;B47),"")</f>
      </c>
      <c r="F47" s="144">
        <f>IF(COUNTIF('LOGBOEK 2010'!N:N,"T"&amp;B47)+COUNTIF('LOGBOEK 2010'!N:N,"W"&amp;B47)+COUNTIF('LOGBOEK 2010'!N:N,"C"&amp;B47)+COUNTIF('LOGBOEK 2010'!N:N,"P"&amp;B47)&gt;0,COUNTIF('LOGBOEK 2010'!N:N,"T"&amp;B47)+COUNTIF('LOGBOEK 2010'!N:N,"W"&amp;B47)+COUNTIF('LOGBOEK 2010'!N:N,"C"&amp;B47)+COUNTIF('LOGBOEK 2010'!N:N,"P"&amp;B47),"")</f>
      </c>
      <c r="G47" s="212">
        <f>IF(SUMIF('LOGBOEK 2010'!N:N,"T"&amp;B47,'LOGBOEK 2010'!J:J)+SUMIF('LOGBOEK 2010'!N:N,"W"&amp;B47,'LOGBOEK 2010'!J:J)+SUMIF('LOGBOEK 2010'!N:N,"C"&amp;B47,'LOGBOEK 2010'!J:J)+SUMIF('LOGBOEK 2010'!N:N,"P"&amp;B47,'LOGBOEK 2010'!J:J)&gt;0,SUMIF('LOGBOEK 2010'!N:N,"T"&amp;B47,'LOGBOEK 2010'!J:J)+SUMIF('LOGBOEK 2010'!N:N,"W"&amp;B47,'LOGBOEK 2010'!J:J)+SUMIF('LOGBOEK 2010'!N:N,"C"&amp;B47,'LOGBOEK 2010'!J:J)+SUMIF('LOGBOEK 2010'!N:N,"P"&amp;B47,'LOGBOEK 2010'!J:J),"")</f>
      </c>
      <c r="H47" s="248">
        <f>IF(SUMIF('LOGBOEK 2010'!N:N,"T"&amp;B47,'LOGBOEK 2010'!K:K)+SUMIF('LOGBOEK 2010'!N:N,"W"&amp;B47,'LOGBOEK 2010'!K:K)+SUMIF('LOGBOEK 2010'!N:N,"C"&amp;B47,'LOGBOEK 2010'!K:K)+SUMIF('LOGBOEK 2010'!N:N,"P"&amp;B47,'LOGBOEK 2010'!K:K)&gt;0,SUMIF('LOGBOEK 2010'!N:N,"T"&amp;B47,'LOGBOEK 2010'!K:K)+SUMIF('LOGBOEK 2010'!N:N,"W"&amp;B47,'LOGBOEK 2010'!K:K)+SUMIF('LOGBOEK 2010'!N:N,"C"&amp;B47,'LOGBOEK 2010'!K:K)+SUMIF('LOGBOEK 2010'!N:N,"P"&amp;B47,'LOGBOEK 2010'!K:K),"")</f>
      </c>
      <c r="I47" s="144">
        <f>IF(COUNTIF('LOGBOEK 2010'!N:N,"T"&amp;B47)&gt;0,COUNTIF('LOGBOEK 2010'!N:N,"T"&amp;B47),"")</f>
      </c>
      <c r="J47" s="212">
        <f>IF(SUMIF('LOGBOEK 2010'!N:N,"T"&amp;B47,'LOGBOEK 2010'!J:J)&gt;0,SUMIF('LOGBOEK 2010'!N:N,"T"&amp;B47,'LOGBOEK 2010'!J:J),"")</f>
      </c>
      <c r="K47" s="248">
        <f>IF(SUMIF('LOGBOEK 2010'!N:N,"T"&amp;B47,'LOGBOEK 2010'!K:K)&gt;0,SUMIF('LOGBOEK 2010'!N:N,"T"&amp;B47,'LOGBOEK 2010'!K:K),"")</f>
      </c>
      <c r="L47" s="144">
        <f>IF(COUNTIF('LOGBOEK 2010'!N:N,"W"&amp;B47)&gt;0,COUNTIF('LOGBOEK 2010'!N:N,"W"&amp;B47),"")</f>
      </c>
      <c r="M47" s="212">
        <f>IF(SUMIF('LOGBOEK 2010'!N:N,"W"&amp;B47,'LOGBOEK 2010'!J:J)&gt;0,SUMIF('LOGBOEK 2010'!N:N,"W"&amp;B47,'LOGBOEK 2010'!J:J),"")</f>
      </c>
      <c r="N47" s="248">
        <f>IF(SUMIF('LOGBOEK 2010'!N:N,"W"&amp;B47,'LOGBOEK 2010'!K:K)&gt;0,SUMIF('LOGBOEK 2010'!N:N,"W"&amp;B47,'LOGBOEK 2010'!K:K),"")</f>
      </c>
      <c r="O47" s="144">
        <f>IF(COUNTIF('LOGBOEK 2010'!N:N,"C"&amp;B47)&gt;0,COUNTIF('LOGBOEK 2010'!N:N,"C"&amp;B47),"")</f>
      </c>
      <c r="P47" s="212">
        <f>IF(SUMIF('LOGBOEK 2010'!N:N,"C"&amp;B47,'LOGBOEK 2010'!J:J)&gt;0,SUMIF('LOGBOEK 2010'!N:N,"C"&amp;B47,'LOGBOEK 2010'!J:J),"")</f>
      </c>
      <c r="Q47" s="248">
        <f>IF(SUMIF('LOGBOEK 2010'!N:N,"C"&amp;B47,'LOGBOEK 2010'!K:K)&gt;0,SUMIF('LOGBOEK 2010'!N:N,"C"&amp;B47,'LOGBOEK 2010'!K:K),"")</f>
      </c>
      <c r="R47" s="144">
        <f>IF(COUNTIF('LOGBOEK 2010'!N:N,"P"&amp;B47)&gt;0,COUNTIF('LOGBOEK 2010'!N:N,"P"&amp;B47),"")</f>
      </c>
      <c r="S47" s="212">
        <f>IF(SUMIF('LOGBOEK 2010'!N:N,"P"&amp;B47,'LOGBOEK 2010'!J:J)&gt;0,SUMIF('LOGBOEK 2010'!N:N,"P"&amp;B47,'LOGBOEK 2010'!J:J),"")</f>
      </c>
      <c r="T47" s="248">
        <f>IF(SUMIF('LOGBOEK 2010'!N:N,"P"&amp;B47,'LOGBOEK 2010'!K:K)&gt;0,SUMIF('LOGBOEK 2010'!N:N,"P"&amp;B47,'LOGBOEK 2010'!K:K),"")</f>
      </c>
      <c r="U47" s="144">
        <f>IF(COUNTIF('LOGBOEK 2010'!N:N,"H"&amp;B47)&gt;0,COUNTIF('LOGBOEK 2010'!N:N,"H"&amp;B47),"")</f>
      </c>
      <c r="V47" s="212">
        <f>IF(SUMIF('LOGBOEK 2010'!N:N,"H"&amp;B47,'LOGBOEK 2010'!J:J)&gt;0,SUMIF('LOGBOEK 2010'!N:N,"H"&amp;B47,'LOGBOEK 2010'!J:J),"")</f>
      </c>
      <c r="W47" s="248">
        <f>IF(SUMIF('LOGBOEK 2010'!N:N,"H"&amp;B47,'LOGBOEK 2010'!K:K)&gt;0,SUMIF('LOGBOEK 2010'!N:N,"H"&amp;B47,'LOGBOEK 2010'!K:K),"")</f>
      </c>
      <c r="X47" s="144">
        <f>IF(COUNTIF('LOGBOEK 2010'!N:N,"F"&amp;B47)&gt;0,COUNTIF('LOGBOEK 2010'!N:N,"F"&amp;B47),"")</f>
      </c>
      <c r="Y47" s="212">
        <f>IF(SUMIF('LOGBOEK 2010'!N:N,"F"&amp;B47,'LOGBOEK 2010'!J:J)&gt;0,SUMIF('LOGBOEK 2010'!N:N,"F"&amp;B47,'LOGBOEK 2010'!J:J),"")</f>
      </c>
      <c r="Z47" s="248">
        <f>IF(SUMIF('LOGBOEK 2010'!N:N,"F"&amp;B47,'LOGBOEK 2010'!K:K)&gt;0,SUMIF('LOGBOEK 2010'!N:N,"F"&amp;B47,'LOGBOEK 2010'!K:K),"")</f>
      </c>
    </row>
    <row r="48" spans="1:26" ht="12.75">
      <c r="A48" s="136" t="str">
        <f t="shared" si="0"/>
        <v>week 28</v>
      </c>
      <c r="B48" s="136">
        <v>28</v>
      </c>
      <c r="C48" s="166">
        <f t="shared" si="1"/>
        <v>194</v>
      </c>
      <c r="D48" s="166">
        <f t="shared" si="2"/>
        <v>200</v>
      </c>
      <c r="E48" s="166">
        <f>IF(COUNTIF('LOGBOEK 2010'!N:N,"R"&amp;B48)&gt;0,COUNTIF('LOGBOEK 2010'!N:N,"R"&amp;B48),"")</f>
      </c>
      <c r="F48" s="144">
        <f>IF(COUNTIF('LOGBOEK 2010'!N:N,"T"&amp;B48)+COUNTIF('LOGBOEK 2010'!N:N,"W"&amp;B48)+COUNTIF('LOGBOEK 2010'!N:N,"C"&amp;B48)+COUNTIF('LOGBOEK 2010'!N:N,"P"&amp;B48)&gt;0,COUNTIF('LOGBOEK 2010'!N:N,"T"&amp;B48)+COUNTIF('LOGBOEK 2010'!N:N,"W"&amp;B48)+COUNTIF('LOGBOEK 2010'!N:N,"C"&amp;B48)+COUNTIF('LOGBOEK 2010'!N:N,"P"&amp;B48),"")</f>
      </c>
      <c r="G48" s="212">
        <f>IF(SUMIF('LOGBOEK 2010'!N:N,"T"&amp;B48,'LOGBOEK 2010'!J:J)+SUMIF('LOGBOEK 2010'!N:N,"W"&amp;B48,'LOGBOEK 2010'!J:J)+SUMIF('LOGBOEK 2010'!N:N,"C"&amp;B48,'LOGBOEK 2010'!J:J)+SUMIF('LOGBOEK 2010'!N:N,"P"&amp;B48,'LOGBOEK 2010'!J:J)&gt;0,SUMIF('LOGBOEK 2010'!N:N,"T"&amp;B48,'LOGBOEK 2010'!J:J)+SUMIF('LOGBOEK 2010'!N:N,"W"&amp;B48,'LOGBOEK 2010'!J:J)+SUMIF('LOGBOEK 2010'!N:N,"C"&amp;B48,'LOGBOEK 2010'!J:J)+SUMIF('LOGBOEK 2010'!N:N,"P"&amp;B48,'LOGBOEK 2010'!J:J),"")</f>
      </c>
      <c r="H48" s="248">
        <f>IF(SUMIF('LOGBOEK 2010'!N:N,"T"&amp;B48,'LOGBOEK 2010'!K:K)+SUMIF('LOGBOEK 2010'!N:N,"W"&amp;B48,'LOGBOEK 2010'!K:K)+SUMIF('LOGBOEK 2010'!N:N,"C"&amp;B48,'LOGBOEK 2010'!K:K)+SUMIF('LOGBOEK 2010'!N:N,"P"&amp;B48,'LOGBOEK 2010'!K:K)&gt;0,SUMIF('LOGBOEK 2010'!N:N,"T"&amp;B48,'LOGBOEK 2010'!K:K)+SUMIF('LOGBOEK 2010'!N:N,"W"&amp;B48,'LOGBOEK 2010'!K:K)+SUMIF('LOGBOEK 2010'!N:N,"C"&amp;B48,'LOGBOEK 2010'!K:K)+SUMIF('LOGBOEK 2010'!N:N,"P"&amp;B48,'LOGBOEK 2010'!K:K),"")</f>
      </c>
      <c r="I48" s="144">
        <f>IF(COUNTIF('LOGBOEK 2010'!N:N,"T"&amp;B48)&gt;0,COUNTIF('LOGBOEK 2010'!N:N,"T"&amp;B48),"")</f>
      </c>
      <c r="J48" s="212">
        <f>IF(SUMIF('LOGBOEK 2010'!N:N,"T"&amp;B48,'LOGBOEK 2010'!J:J)&gt;0,SUMIF('LOGBOEK 2010'!N:N,"T"&amp;B48,'LOGBOEK 2010'!J:J),"")</f>
      </c>
      <c r="K48" s="248">
        <f>IF(SUMIF('LOGBOEK 2010'!N:N,"T"&amp;B48,'LOGBOEK 2010'!K:K)&gt;0,SUMIF('LOGBOEK 2010'!N:N,"T"&amp;B48,'LOGBOEK 2010'!K:K),"")</f>
      </c>
      <c r="L48" s="144">
        <f>IF(COUNTIF('LOGBOEK 2010'!N:N,"W"&amp;B48)&gt;0,COUNTIF('LOGBOEK 2010'!N:N,"W"&amp;B48),"")</f>
      </c>
      <c r="M48" s="212">
        <f>IF(SUMIF('LOGBOEK 2010'!N:N,"W"&amp;B48,'LOGBOEK 2010'!J:J)&gt;0,SUMIF('LOGBOEK 2010'!N:N,"W"&amp;B48,'LOGBOEK 2010'!J:J),"")</f>
      </c>
      <c r="N48" s="248">
        <f>IF(SUMIF('LOGBOEK 2010'!N:N,"W"&amp;B48,'LOGBOEK 2010'!K:K)&gt;0,SUMIF('LOGBOEK 2010'!N:N,"W"&amp;B48,'LOGBOEK 2010'!K:K),"")</f>
      </c>
      <c r="O48" s="144">
        <f>IF(COUNTIF('LOGBOEK 2010'!N:N,"C"&amp;B48)&gt;0,COUNTIF('LOGBOEK 2010'!N:N,"C"&amp;B48),"")</f>
      </c>
      <c r="P48" s="212">
        <f>IF(SUMIF('LOGBOEK 2010'!N:N,"C"&amp;B48,'LOGBOEK 2010'!J:J)&gt;0,SUMIF('LOGBOEK 2010'!N:N,"C"&amp;B48,'LOGBOEK 2010'!J:J),"")</f>
      </c>
      <c r="Q48" s="248">
        <f>IF(SUMIF('LOGBOEK 2010'!N:N,"C"&amp;B48,'LOGBOEK 2010'!K:K)&gt;0,SUMIF('LOGBOEK 2010'!N:N,"C"&amp;B48,'LOGBOEK 2010'!K:K),"")</f>
      </c>
      <c r="R48" s="144">
        <f>IF(COUNTIF('LOGBOEK 2010'!N:N,"P"&amp;B48)&gt;0,COUNTIF('LOGBOEK 2010'!N:N,"P"&amp;B48),"")</f>
      </c>
      <c r="S48" s="212">
        <f>IF(SUMIF('LOGBOEK 2010'!N:N,"P"&amp;B48,'LOGBOEK 2010'!J:J)&gt;0,SUMIF('LOGBOEK 2010'!N:N,"P"&amp;B48,'LOGBOEK 2010'!J:J),"")</f>
      </c>
      <c r="T48" s="248">
        <f>IF(SUMIF('LOGBOEK 2010'!N:N,"P"&amp;B48,'LOGBOEK 2010'!K:K)&gt;0,SUMIF('LOGBOEK 2010'!N:N,"P"&amp;B48,'LOGBOEK 2010'!K:K),"")</f>
      </c>
      <c r="U48" s="144">
        <f>IF(COUNTIF('LOGBOEK 2010'!N:N,"H"&amp;B48)&gt;0,COUNTIF('LOGBOEK 2010'!N:N,"H"&amp;B48),"")</f>
      </c>
      <c r="V48" s="212">
        <f>IF(SUMIF('LOGBOEK 2010'!N:N,"H"&amp;B48,'LOGBOEK 2010'!J:J)&gt;0,SUMIF('LOGBOEK 2010'!N:N,"H"&amp;B48,'LOGBOEK 2010'!J:J),"")</f>
      </c>
      <c r="W48" s="248">
        <f>IF(SUMIF('LOGBOEK 2010'!N:N,"H"&amp;B48,'LOGBOEK 2010'!K:K)&gt;0,SUMIF('LOGBOEK 2010'!N:N,"H"&amp;B48,'LOGBOEK 2010'!K:K),"")</f>
      </c>
      <c r="X48" s="144">
        <f>IF(COUNTIF('LOGBOEK 2010'!N:N,"F"&amp;B48)&gt;0,COUNTIF('LOGBOEK 2010'!N:N,"F"&amp;B48),"")</f>
      </c>
      <c r="Y48" s="212">
        <f>IF(SUMIF('LOGBOEK 2010'!N:N,"F"&amp;B48,'LOGBOEK 2010'!J:J)&gt;0,SUMIF('LOGBOEK 2010'!N:N,"F"&amp;B48,'LOGBOEK 2010'!J:J),"")</f>
      </c>
      <c r="Z48" s="248">
        <f>IF(SUMIF('LOGBOEK 2010'!N:N,"F"&amp;B48,'LOGBOEK 2010'!K:K)&gt;0,SUMIF('LOGBOEK 2010'!N:N,"F"&amp;B48,'LOGBOEK 2010'!K:K),"")</f>
      </c>
    </row>
    <row r="49" spans="1:26" ht="12.75">
      <c r="A49" s="136" t="str">
        <f t="shared" si="0"/>
        <v>week 29</v>
      </c>
      <c r="B49" s="136">
        <v>29</v>
      </c>
      <c r="C49" s="166">
        <f t="shared" si="1"/>
        <v>201</v>
      </c>
      <c r="D49" s="166">
        <f t="shared" si="2"/>
        <v>207</v>
      </c>
      <c r="E49" s="166">
        <f>IF(COUNTIF('LOGBOEK 2010'!N:N,"R"&amp;B49)&gt;0,COUNTIF('LOGBOEK 2010'!N:N,"R"&amp;B49),"")</f>
      </c>
      <c r="F49" s="144">
        <f>IF(COUNTIF('LOGBOEK 2010'!N:N,"T"&amp;B49)+COUNTIF('LOGBOEK 2010'!N:N,"W"&amp;B49)+COUNTIF('LOGBOEK 2010'!N:N,"C"&amp;B49)+COUNTIF('LOGBOEK 2010'!N:N,"P"&amp;B49)&gt;0,COUNTIF('LOGBOEK 2010'!N:N,"T"&amp;B49)+COUNTIF('LOGBOEK 2010'!N:N,"W"&amp;B49)+COUNTIF('LOGBOEK 2010'!N:N,"C"&amp;B49)+COUNTIF('LOGBOEK 2010'!N:N,"P"&amp;B49),"")</f>
      </c>
      <c r="G49" s="212">
        <f>IF(SUMIF('LOGBOEK 2010'!N:N,"T"&amp;B49,'LOGBOEK 2010'!J:J)+SUMIF('LOGBOEK 2010'!N:N,"W"&amp;B49,'LOGBOEK 2010'!J:J)+SUMIF('LOGBOEK 2010'!N:N,"C"&amp;B49,'LOGBOEK 2010'!J:J)+SUMIF('LOGBOEK 2010'!N:N,"P"&amp;B49,'LOGBOEK 2010'!J:J)&gt;0,SUMIF('LOGBOEK 2010'!N:N,"T"&amp;B49,'LOGBOEK 2010'!J:J)+SUMIF('LOGBOEK 2010'!N:N,"W"&amp;B49,'LOGBOEK 2010'!J:J)+SUMIF('LOGBOEK 2010'!N:N,"C"&amp;B49,'LOGBOEK 2010'!J:J)+SUMIF('LOGBOEK 2010'!N:N,"P"&amp;B49,'LOGBOEK 2010'!J:J),"")</f>
      </c>
      <c r="H49" s="248">
        <f>IF(SUMIF('LOGBOEK 2010'!N:N,"T"&amp;B49,'LOGBOEK 2010'!K:K)+SUMIF('LOGBOEK 2010'!N:N,"W"&amp;B49,'LOGBOEK 2010'!K:K)+SUMIF('LOGBOEK 2010'!N:N,"C"&amp;B49,'LOGBOEK 2010'!K:K)+SUMIF('LOGBOEK 2010'!N:N,"P"&amp;B49,'LOGBOEK 2010'!K:K)&gt;0,SUMIF('LOGBOEK 2010'!N:N,"T"&amp;B49,'LOGBOEK 2010'!K:K)+SUMIF('LOGBOEK 2010'!N:N,"W"&amp;B49,'LOGBOEK 2010'!K:K)+SUMIF('LOGBOEK 2010'!N:N,"C"&amp;B49,'LOGBOEK 2010'!K:K)+SUMIF('LOGBOEK 2010'!N:N,"P"&amp;B49,'LOGBOEK 2010'!K:K),"")</f>
      </c>
      <c r="I49" s="144">
        <f>IF(COUNTIF('LOGBOEK 2010'!N:N,"T"&amp;B49)&gt;0,COUNTIF('LOGBOEK 2010'!N:N,"T"&amp;B49),"")</f>
      </c>
      <c r="J49" s="212">
        <f>IF(SUMIF('LOGBOEK 2010'!N:N,"T"&amp;B49,'LOGBOEK 2010'!J:J)&gt;0,SUMIF('LOGBOEK 2010'!N:N,"T"&amp;B49,'LOGBOEK 2010'!J:J),"")</f>
      </c>
      <c r="K49" s="248">
        <f>IF(SUMIF('LOGBOEK 2010'!N:N,"T"&amp;B49,'LOGBOEK 2010'!K:K)&gt;0,SUMIF('LOGBOEK 2010'!N:N,"T"&amp;B49,'LOGBOEK 2010'!K:K),"")</f>
      </c>
      <c r="L49" s="144">
        <f>IF(COUNTIF('LOGBOEK 2010'!N:N,"W"&amp;B49)&gt;0,COUNTIF('LOGBOEK 2010'!N:N,"W"&amp;B49),"")</f>
      </c>
      <c r="M49" s="212">
        <f>IF(SUMIF('LOGBOEK 2010'!N:N,"W"&amp;B49,'LOGBOEK 2010'!J:J)&gt;0,SUMIF('LOGBOEK 2010'!N:N,"W"&amp;B49,'LOGBOEK 2010'!J:J),"")</f>
      </c>
      <c r="N49" s="248">
        <f>IF(SUMIF('LOGBOEK 2010'!N:N,"W"&amp;B49,'LOGBOEK 2010'!K:K)&gt;0,SUMIF('LOGBOEK 2010'!N:N,"W"&amp;B49,'LOGBOEK 2010'!K:K),"")</f>
      </c>
      <c r="O49" s="144">
        <f>IF(COUNTIF('LOGBOEK 2010'!N:N,"C"&amp;B49)&gt;0,COUNTIF('LOGBOEK 2010'!N:N,"C"&amp;B49),"")</f>
      </c>
      <c r="P49" s="212">
        <f>IF(SUMIF('LOGBOEK 2010'!N:N,"C"&amp;B49,'LOGBOEK 2010'!J:J)&gt;0,SUMIF('LOGBOEK 2010'!N:N,"C"&amp;B49,'LOGBOEK 2010'!J:J),"")</f>
      </c>
      <c r="Q49" s="248">
        <f>IF(SUMIF('LOGBOEK 2010'!N:N,"C"&amp;B49,'LOGBOEK 2010'!K:K)&gt;0,SUMIF('LOGBOEK 2010'!N:N,"C"&amp;B49,'LOGBOEK 2010'!K:K),"")</f>
      </c>
      <c r="R49" s="144">
        <f>IF(COUNTIF('LOGBOEK 2010'!N:N,"P"&amp;B49)&gt;0,COUNTIF('LOGBOEK 2010'!N:N,"P"&amp;B49),"")</f>
      </c>
      <c r="S49" s="212">
        <f>IF(SUMIF('LOGBOEK 2010'!N:N,"P"&amp;B49,'LOGBOEK 2010'!J:J)&gt;0,SUMIF('LOGBOEK 2010'!N:N,"P"&amp;B49,'LOGBOEK 2010'!J:J),"")</f>
      </c>
      <c r="T49" s="248">
        <f>IF(SUMIF('LOGBOEK 2010'!N:N,"P"&amp;B49,'LOGBOEK 2010'!K:K)&gt;0,SUMIF('LOGBOEK 2010'!N:N,"P"&amp;B49,'LOGBOEK 2010'!K:K),"")</f>
      </c>
      <c r="U49" s="144">
        <f>IF(COUNTIF('LOGBOEK 2010'!N:N,"H"&amp;B49)&gt;0,COUNTIF('LOGBOEK 2010'!N:N,"H"&amp;B49),"")</f>
      </c>
      <c r="V49" s="212">
        <f>IF(SUMIF('LOGBOEK 2010'!N:N,"H"&amp;B49,'LOGBOEK 2010'!J:J)&gt;0,SUMIF('LOGBOEK 2010'!N:N,"H"&amp;B49,'LOGBOEK 2010'!J:J),"")</f>
      </c>
      <c r="W49" s="248">
        <f>IF(SUMIF('LOGBOEK 2010'!N:N,"H"&amp;B49,'LOGBOEK 2010'!K:K)&gt;0,SUMIF('LOGBOEK 2010'!N:N,"H"&amp;B49,'LOGBOEK 2010'!K:K),"")</f>
      </c>
      <c r="X49" s="144">
        <f>IF(COUNTIF('LOGBOEK 2010'!N:N,"F"&amp;B49)&gt;0,COUNTIF('LOGBOEK 2010'!N:N,"F"&amp;B49),"")</f>
      </c>
      <c r="Y49" s="212">
        <f>IF(SUMIF('LOGBOEK 2010'!N:N,"F"&amp;B49,'LOGBOEK 2010'!J:J)&gt;0,SUMIF('LOGBOEK 2010'!N:N,"F"&amp;B49,'LOGBOEK 2010'!J:J),"")</f>
      </c>
      <c r="Z49" s="248">
        <f>IF(SUMIF('LOGBOEK 2010'!N:N,"F"&amp;B49,'LOGBOEK 2010'!K:K)&gt;0,SUMIF('LOGBOEK 2010'!N:N,"F"&amp;B49,'LOGBOEK 2010'!K:K),"")</f>
      </c>
    </row>
    <row r="50" spans="1:26" ht="12.75">
      <c r="A50" s="136" t="str">
        <f t="shared" si="0"/>
        <v>week 30</v>
      </c>
      <c r="B50" s="136">
        <v>30</v>
      </c>
      <c r="C50" s="166">
        <f t="shared" si="1"/>
        <v>208</v>
      </c>
      <c r="D50" s="166">
        <f t="shared" si="2"/>
        <v>214</v>
      </c>
      <c r="E50" s="166">
        <f>IF(COUNTIF('LOGBOEK 2010'!N:N,"R"&amp;B50)&gt;0,COUNTIF('LOGBOEK 2010'!N:N,"R"&amp;B50),"")</f>
      </c>
      <c r="F50" s="144">
        <f>IF(COUNTIF('LOGBOEK 2010'!N:N,"T"&amp;B50)+COUNTIF('LOGBOEK 2010'!N:N,"W"&amp;B50)+COUNTIF('LOGBOEK 2010'!N:N,"C"&amp;B50)+COUNTIF('LOGBOEK 2010'!N:N,"P"&amp;B50)&gt;0,COUNTIF('LOGBOEK 2010'!N:N,"T"&amp;B50)+COUNTIF('LOGBOEK 2010'!N:N,"W"&amp;B50)+COUNTIF('LOGBOEK 2010'!N:N,"C"&amp;B50)+COUNTIF('LOGBOEK 2010'!N:N,"P"&amp;B50),"")</f>
      </c>
      <c r="G50" s="212">
        <f>IF(SUMIF('LOGBOEK 2010'!N:N,"T"&amp;B50,'LOGBOEK 2010'!J:J)+SUMIF('LOGBOEK 2010'!N:N,"W"&amp;B50,'LOGBOEK 2010'!J:J)+SUMIF('LOGBOEK 2010'!N:N,"C"&amp;B50,'LOGBOEK 2010'!J:J)+SUMIF('LOGBOEK 2010'!N:N,"P"&amp;B50,'LOGBOEK 2010'!J:J)&gt;0,SUMIF('LOGBOEK 2010'!N:N,"T"&amp;B50,'LOGBOEK 2010'!J:J)+SUMIF('LOGBOEK 2010'!N:N,"W"&amp;B50,'LOGBOEK 2010'!J:J)+SUMIF('LOGBOEK 2010'!N:N,"C"&amp;B50,'LOGBOEK 2010'!J:J)+SUMIF('LOGBOEK 2010'!N:N,"P"&amp;B50,'LOGBOEK 2010'!J:J),"")</f>
      </c>
      <c r="H50" s="248">
        <f>IF(SUMIF('LOGBOEK 2010'!N:N,"T"&amp;B50,'LOGBOEK 2010'!K:K)+SUMIF('LOGBOEK 2010'!N:N,"W"&amp;B50,'LOGBOEK 2010'!K:K)+SUMIF('LOGBOEK 2010'!N:N,"C"&amp;B50,'LOGBOEK 2010'!K:K)+SUMIF('LOGBOEK 2010'!N:N,"P"&amp;B50,'LOGBOEK 2010'!K:K)&gt;0,SUMIF('LOGBOEK 2010'!N:N,"T"&amp;B50,'LOGBOEK 2010'!K:K)+SUMIF('LOGBOEK 2010'!N:N,"W"&amp;B50,'LOGBOEK 2010'!K:K)+SUMIF('LOGBOEK 2010'!N:N,"C"&amp;B50,'LOGBOEK 2010'!K:K)+SUMIF('LOGBOEK 2010'!N:N,"P"&amp;B50,'LOGBOEK 2010'!K:K),"")</f>
      </c>
      <c r="I50" s="144">
        <f>IF(COUNTIF('LOGBOEK 2010'!N:N,"T"&amp;B50)&gt;0,COUNTIF('LOGBOEK 2010'!N:N,"T"&amp;B50),"")</f>
      </c>
      <c r="J50" s="212">
        <f>IF(SUMIF('LOGBOEK 2010'!N:N,"T"&amp;B50,'LOGBOEK 2010'!J:J)&gt;0,SUMIF('LOGBOEK 2010'!N:N,"T"&amp;B50,'LOGBOEK 2010'!J:J),"")</f>
      </c>
      <c r="K50" s="248">
        <f>IF(SUMIF('LOGBOEK 2010'!N:N,"T"&amp;B50,'LOGBOEK 2010'!K:K)&gt;0,SUMIF('LOGBOEK 2010'!N:N,"T"&amp;B50,'LOGBOEK 2010'!K:K),"")</f>
      </c>
      <c r="L50" s="144">
        <f>IF(COUNTIF('LOGBOEK 2010'!N:N,"W"&amp;B50)&gt;0,COUNTIF('LOGBOEK 2010'!N:N,"W"&amp;B50),"")</f>
      </c>
      <c r="M50" s="212">
        <f>IF(SUMIF('LOGBOEK 2010'!N:N,"W"&amp;B50,'LOGBOEK 2010'!J:J)&gt;0,SUMIF('LOGBOEK 2010'!N:N,"W"&amp;B50,'LOGBOEK 2010'!J:J),"")</f>
      </c>
      <c r="N50" s="248">
        <f>IF(SUMIF('LOGBOEK 2010'!N:N,"W"&amp;B50,'LOGBOEK 2010'!K:K)&gt;0,SUMIF('LOGBOEK 2010'!N:N,"W"&amp;B50,'LOGBOEK 2010'!K:K),"")</f>
      </c>
      <c r="O50" s="144">
        <f>IF(COUNTIF('LOGBOEK 2010'!N:N,"C"&amp;B50)&gt;0,COUNTIF('LOGBOEK 2010'!N:N,"C"&amp;B50),"")</f>
      </c>
      <c r="P50" s="212">
        <f>IF(SUMIF('LOGBOEK 2010'!N:N,"C"&amp;B50,'LOGBOEK 2010'!J:J)&gt;0,SUMIF('LOGBOEK 2010'!N:N,"C"&amp;B50,'LOGBOEK 2010'!J:J),"")</f>
      </c>
      <c r="Q50" s="248">
        <f>IF(SUMIF('LOGBOEK 2010'!N:N,"C"&amp;B50,'LOGBOEK 2010'!K:K)&gt;0,SUMIF('LOGBOEK 2010'!N:N,"C"&amp;B50,'LOGBOEK 2010'!K:K),"")</f>
      </c>
      <c r="R50" s="144">
        <f>IF(COUNTIF('LOGBOEK 2010'!N:N,"P"&amp;B50)&gt;0,COUNTIF('LOGBOEK 2010'!N:N,"P"&amp;B50),"")</f>
      </c>
      <c r="S50" s="212">
        <f>IF(SUMIF('LOGBOEK 2010'!N:N,"P"&amp;B50,'LOGBOEK 2010'!J:J)&gt;0,SUMIF('LOGBOEK 2010'!N:N,"P"&amp;B50,'LOGBOEK 2010'!J:J),"")</f>
      </c>
      <c r="T50" s="248">
        <f>IF(SUMIF('LOGBOEK 2010'!N:N,"P"&amp;B50,'LOGBOEK 2010'!K:K)&gt;0,SUMIF('LOGBOEK 2010'!N:N,"P"&amp;B50,'LOGBOEK 2010'!K:K),"")</f>
      </c>
      <c r="U50" s="144">
        <f>IF(COUNTIF('LOGBOEK 2010'!N:N,"H"&amp;B50)&gt;0,COUNTIF('LOGBOEK 2010'!N:N,"H"&amp;B50),"")</f>
      </c>
      <c r="V50" s="212">
        <f>IF(SUMIF('LOGBOEK 2010'!N:N,"H"&amp;B50,'LOGBOEK 2010'!J:J)&gt;0,SUMIF('LOGBOEK 2010'!N:N,"H"&amp;B50,'LOGBOEK 2010'!J:J),"")</f>
      </c>
      <c r="W50" s="248">
        <f>IF(SUMIF('LOGBOEK 2010'!N:N,"H"&amp;B50,'LOGBOEK 2010'!K:K)&gt;0,SUMIF('LOGBOEK 2010'!N:N,"H"&amp;B50,'LOGBOEK 2010'!K:K),"")</f>
      </c>
      <c r="X50" s="144">
        <f>IF(COUNTIF('LOGBOEK 2010'!N:N,"F"&amp;B50)&gt;0,COUNTIF('LOGBOEK 2010'!N:N,"F"&amp;B50),"")</f>
      </c>
      <c r="Y50" s="212">
        <f>IF(SUMIF('LOGBOEK 2010'!N:N,"F"&amp;B50,'LOGBOEK 2010'!J:J)&gt;0,SUMIF('LOGBOEK 2010'!N:N,"F"&amp;B50,'LOGBOEK 2010'!J:J),"")</f>
      </c>
      <c r="Z50" s="248">
        <f>IF(SUMIF('LOGBOEK 2010'!N:N,"F"&amp;B50,'LOGBOEK 2010'!K:K)&gt;0,SUMIF('LOGBOEK 2010'!N:N,"F"&amp;B50,'LOGBOEK 2010'!K:K),"")</f>
      </c>
    </row>
    <row r="51" spans="1:26" ht="12.75">
      <c r="A51" s="137" t="str">
        <f t="shared" si="0"/>
        <v>week 31</v>
      </c>
      <c r="B51" s="137">
        <v>31</v>
      </c>
      <c r="C51" s="166">
        <f t="shared" si="1"/>
        <v>215</v>
      </c>
      <c r="D51" s="166">
        <f t="shared" si="2"/>
        <v>221</v>
      </c>
      <c r="E51" s="166">
        <f>IF(COUNTIF('LOGBOEK 2010'!N:N,"R"&amp;B51)&gt;0,COUNTIF('LOGBOEK 2010'!N:N,"R"&amp;B51),"")</f>
      </c>
      <c r="F51" s="144">
        <f>IF(COUNTIF('LOGBOEK 2010'!N:N,"T"&amp;B51)+COUNTIF('LOGBOEK 2010'!N:N,"W"&amp;B51)+COUNTIF('LOGBOEK 2010'!N:N,"C"&amp;B51)+COUNTIF('LOGBOEK 2010'!N:N,"P"&amp;B51)&gt;0,COUNTIF('LOGBOEK 2010'!N:N,"T"&amp;B51)+COUNTIF('LOGBOEK 2010'!N:N,"W"&amp;B51)+COUNTIF('LOGBOEK 2010'!N:N,"C"&amp;B51)+COUNTIF('LOGBOEK 2010'!N:N,"P"&amp;B51),"")</f>
      </c>
      <c r="G51" s="212">
        <f>IF(SUMIF('LOGBOEK 2010'!N:N,"T"&amp;B51,'LOGBOEK 2010'!J:J)+SUMIF('LOGBOEK 2010'!N:N,"W"&amp;B51,'LOGBOEK 2010'!J:J)+SUMIF('LOGBOEK 2010'!N:N,"C"&amp;B51,'LOGBOEK 2010'!J:J)+SUMIF('LOGBOEK 2010'!N:N,"P"&amp;B51,'LOGBOEK 2010'!J:J)&gt;0,SUMIF('LOGBOEK 2010'!N:N,"T"&amp;B51,'LOGBOEK 2010'!J:J)+SUMIF('LOGBOEK 2010'!N:N,"W"&amp;B51,'LOGBOEK 2010'!J:J)+SUMIF('LOGBOEK 2010'!N:N,"C"&amp;B51,'LOGBOEK 2010'!J:J)+SUMIF('LOGBOEK 2010'!N:N,"P"&amp;B51,'LOGBOEK 2010'!J:J),"")</f>
      </c>
      <c r="H51" s="248">
        <f>IF(SUMIF('LOGBOEK 2010'!N:N,"T"&amp;B51,'LOGBOEK 2010'!K:K)+SUMIF('LOGBOEK 2010'!N:N,"W"&amp;B51,'LOGBOEK 2010'!K:K)+SUMIF('LOGBOEK 2010'!N:N,"C"&amp;B51,'LOGBOEK 2010'!K:K)+SUMIF('LOGBOEK 2010'!N:N,"P"&amp;B51,'LOGBOEK 2010'!K:K)&gt;0,SUMIF('LOGBOEK 2010'!N:N,"T"&amp;B51,'LOGBOEK 2010'!K:K)+SUMIF('LOGBOEK 2010'!N:N,"W"&amp;B51,'LOGBOEK 2010'!K:K)+SUMIF('LOGBOEK 2010'!N:N,"C"&amp;B51,'LOGBOEK 2010'!K:K)+SUMIF('LOGBOEK 2010'!N:N,"P"&amp;B51,'LOGBOEK 2010'!K:K),"")</f>
      </c>
      <c r="I51" s="144">
        <f>IF(COUNTIF('LOGBOEK 2010'!N:N,"T"&amp;B51)&gt;0,COUNTIF('LOGBOEK 2010'!N:N,"T"&amp;B51),"")</f>
      </c>
      <c r="J51" s="212">
        <f>IF(SUMIF('LOGBOEK 2010'!N:N,"T"&amp;B51,'LOGBOEK 2010'!J:J)&gt;0,SUMIF('LOGBOEK 2010'!N:N,"T"&amp;B51,'LOGBOEK 2010'!J:J),"")</f>
      </c>
      <c r="K51" s="248">
        <f>IF(SUMIF('LOGBOEK 2010'!N:N,"T"&amp;B51,'LOGBOEK 2010'!K:K)&gt;0,SUMIF('LOGBOEK 2010'!N:N,"T"&amp;B51,'LOGBOEK 2010'!K:K),"")</f>
      </c>
      <c r="L51" s="144">
        <f>IF(COUNTIF('LOGBOEK 2010'!N:N,"W"&amp;B51)&gt;0,COUNTIF('LOGBOEK 2010'!N:N,"W"&amp;B51),"")</f>
      </c>
      <c r="M51" s="212">
        <f>IF(SUMIF('LOGBOEK 2010'!N:N,"W"&amp;B51,'LOGBOEK 2010'!J:J)&gt;0,SUMIF('LOGBOEK 2010'!N:N,"W"&amp;B51,'LOGBOEK 2010'!J:J),"")</f>
      </c>
      <c r="N51" s="248">
        <f>IF(SUMIF('LOGBOEK 2010'!N:N,"W"&amp;B51,'LOGBOEK 2010'!K:K)&gt;0,SUMIF('LOGBOEK 2010'!N:N,"W"&amp;B51,'LOGBOEK 2010'!K:K),"")</f>
      </c>
      <c r="O51" s="144">
        <f>IF(COUNTIF('LOGBOEK 2010'!N:N,"C"&amp;B51)&gt;0,COUNTIF('LOGBOEK 2010'!N:N,"C"&amp;B51),"")</f>
      </c>
      <c r="P51" s="212">
        <f>IF(SUMIF('LOGBOEK 2010'!N:N,"C"&amp;B51,'LOGBOEK 2010'!J:J)&gt;0,SUMIF('LOGBOEK 2010'!N:N,"C"&amp;B51,'LOGBOEK 2010'!J:J),"")</f>
      </c>
      <c r="Q51" s="248">
        <f>IF(SUMIF('LOGBOEK 2010'!N:N,"C"&amp;B51,'LOGBOEK 2010'!K:K)&gt;0,SUMIF('LOGBOEK 2010'!N:N,"C"&amp;B51,'LOGBOEK 2010'!K:K),"")</f>
      </c>
      <c r="R51" s="144">
        <f>IF(COUNTIF('LOGBOEK 2010'!N:N,"P"&amp;B51)&gt;0,COUNTIF('LOGBOEK 2010'!N:N,"P"&amp;B51),"")</f>
      </c>
      <c r="S51" s="212">
        <f>IF(SUMIF('LOGBOEK 2010'!N:N,"P"&amp;B51,'LOGBOEK 2010'!J:J)&gt;0,SUMIF('LOGBOEK 2010'!N:N,"P"&amp;B51,'LOGBOEK 2010'!J:J),"")</f>
      </c>
      <c r="T51" s="248">
        <f>IF(SUMIF('LOGBOEK 2010'!N:N,"P"&amp;B51,'LOGBOEK 2010'!K:K)&gt;0,SUMIF('LOGBOEK 2010'!N:N,"P"&amp;B51,'LOGBOEK 2010'!K:K),"")</f>
      </c>
      <c r="U51" s="144">
        <f>IF(COUNTIF('LOGBOEK 2010'!N:N,"H"&amp;B51)&gt;0,COUNTIF('LOGBOEK 2010'!N:N,"H"&amp;B51),"")</f>
      </c>
      <c r="V51" s="212">
        <f>IF(SUMIF('LOGBOEK 2010'!N:N,"H"&amp;B51,'LOGBOEK 2010'!J:J)&gt;0,SUMIF('LOGBOEK 2010'!N:N,"H"&amp;B51,'LOGBOEK 2010'!J:J),"")</f>
      </c>
      <c r="W51" s="248">
        <f>IF(SUMIF('LOGBOEK 2010'!N:N,"H"&amp;B51,'LOGBOEK 2010'!K:K)&gt;0,SUMIF('LOGBOEK 2010'!N:N,"H"&amp;B51,'LOGBOEK 2010'!K:K),"")</f>
      </c>
      <c r="X51" s="144">
        <f>IF(COUNTIF('LOGBOEK 2010'!N:N,"F"&amp;B51)&gt;0,COUNTIF('LOGBOEK 2010'!N:N,"F"&amp;B51),"")</f>
      </c>
      <c r="Y51" s="212">
        <f>IF(SUMIF('LOGBOEK 2010'!N:N,"F"&amp;B51,'LOGBOEK 2010'!J:J)&gt;0,SUMIF('LOGBOEK 2010'!N:N,"F"&amp;B51,'LOGBOEK 2010'!J:J),"")</f>
      </c>
      <c r="Z51" s="248">
        <f>IF(SUMIF('LOGBOEK 2010'!N:N,"F"&amp;B51,'LOGBOEK 2010'!K:K)&gt;0,SUMIF('LOGBOEK 2010'!N:N,"F"&amp;B51,'LOGBOEK 2010'!K:K),"")</f>
      </c>
    </row>
    <row r="52" spans="1:26" ht="12.75">
      <c r="A52" s="137" t="str">
        <f t="shared" si="0"/>
        <v>week 32</v>
      </c>
      <c r="B52" s="137">
        <v>32</v>
      </c>
      <c r="C52" s="166">
        <f t="shared" si="1"/>
        <v>222</v>
      </c>
      <c r="D52" s="166">
        <f t="shared" si="2"/>
        <v>228</v>
      </c>
      <c r="E52" s="166">
        <f>IF(COUNTIF('LOGBOEK 2010'!N:N,"R"&amp;B52)&gt;0,COUNTIF('LOGBOEK 2010'!N:N,"R"&amp;B52),"")</f>
      </c>
      <c r="F52" s="144">
        <f>IF(COUNTIF('LOGBOEK 2010'!N:N,"T"&amp;B52)+COUNTIF('LOGBOEK 2010'!N:N,"W"&amp;B52)+COUNTIF('LOGBOEK 2010'!N:N,"C"&amp;B52)+COUNTIF('LOGBOEK 2010'!N:N,"P"&amp;B52)&gt;0,COUNTIF('LOGBOEK 2010'!N:N,"T"&amp;B52)+COUNTIF('LOGBOEK 2010'!N:N,"W"&amp;B52)+COUNTIF('LOGBOEK 2010'!N:N,"C"&amp;B52)+COUNTIF('LOGBOEK 2010'!N:N,"P"&amp;B52),"")</f>
      </c>
      <c r="G52" s="212">
        <f>IF(SUMIF('LOGBOEK 2010'!N:N,"T"&amp;B52,'LOGBOEK 2010'!J:J)+SUMIF('LOGBOEK 2010'!N:N,"W"&amp;B52,'LOGBOEK 2010'!J:J)+SUMIF('LOGBOEK 2010'!N:N,"C"&amp;B52,'LOGBOEK 2010'!J:J)+SUMIF('LOGBOEK 2010'!N:N,"P"&amp;B52,'LOGBOEK 2010'!J:J)&gt;0,SUMIF('LOGBOEK 2010'!N:N,"T"&amp;B52,'LOGBOEK 2010'!J:J)+SUMIF('LOGBOEK 2010'!N:N,"W"&amp;B52,'LOGBOEK 2010'!J:J)+SUMIF('LOGBOEK 2010'!N:N,"C"&amp;B52,'LOGBOEK 2010'!J:J)+SUMIF('LOGBOEK 2010'!N:N,"P"&amp;B52,'LOGBOEK 2010'!J:J),"")</f>
      </c>
      <c r="H52" s="248">
        <f>IF(SUMIF('LOGBOEK 2010'!N:N,"T"&amp;B52,'LOGBOEK 2010'!K:K)+SUMIF('LOGBOEK 2010'!N:N,"W"&amp;B52,'LOGBOEK 2010'!K:K)+SUMIF('LOGBOEK 2010'!N:N,"C"&amp;B52,'LOGBOEK 2010'!K:K)+SUMIF('LOGBOEK 2010'!N:N,"P"&amp;B52,'LOGBOEK 2010'!K:K)&gt;0,SUMIF('LOGBOEK 2010'!N:N,"T"&amp;B52,'LOGBOEK 2010'!K:K)+SUMIF('LOGBOEK 2010'!N:N,"W"&amp;B52,'LOGBOEK 2010'!K:K)+SUMIF('LOGBOEK 2010'!N:N,"C"&amp;B52,'LOGBOEK 2010'!K:K)+SUMIF('LOGBOEK 2010'!N:N,"P"&amp;B52,'LOGBOEK 2010'!K:K),"")</f>
      </c>
      <c r="I52" s="144">
        <f>IF(COUNTIF('LOGBOEK 2010'!N:N,"T"&amp;B52)&gt;0,COUNTIF('LOGBOEK 2010'!N:N,"T"&amp;B52),"")</f>
      </c>
      <c r="J52" s="212">
        <f>IF(SUMIF('LOGBOEK 2010'!N:N,"T"&amp;B52,'LOGBOEK 2010'!J:J)&gt;0,SUMIF('LOGBOEK 2010'!N:N,"T"&amp;B52,'LOGBOEK 2010'!J:J),"")</f>
      </c>
      <c r="K52" s="248">
        <f>IF(SUMIF('LOGBOEK 2010'!N:N,"T"&amp;B52,'LOGBOEK 2010'!K:K)&gt;0,SUMIF('LOGBOEK 2010'!N:N,"T"&amp;B52,'LOGBOEK 2010'!K:K),"")</f>
      </c>
      <c r="L52" s="144">
        <f>IF(COUNTIF('LOGBOEK 2010'!N:N,"W"&amp;B52)&gt;0,COUNTIF('LOGBOEK 2010'!N:N,"W"&amp;B52),"")</f>
      </c>
      <c r="M52" s="212">
        <f>IF(SUMIF('LOGBOEK 2010'!N:N,"W"&amp;B52,'LOGBOEK 2010'!J:J)&gt;0,SUMIF('LOGBOEK 2010'!N:N,"W"&amp;B52,'LOGBOEK 2010'!J:J),"")</f>
      </c>
      <c r="N52" s="248">
        <f>IF(SUMIF('LOGBOEK 2010'!N:N,"W"&amp;B52,'LOGBOEK 2010'!K:K)&gt;0,SUMIF('LOGBOEK 2010'!N:N,"W"&amp;B52,'LOGBOEK 2010'!K:K),"")</f>
      </c>
      <c r="O52" s="144">
        <f>IF(COUNTIF('LOGBOEK 2010'!N:N,"C"&amp;B52)&gt;0,COUNTIF('LOGBOEK 2010'!N:N,"C"&amp;B52),"")</f>
      </c>
      <c r="P52" s="212">
        <f>IF(SUMIF('LOGBOEK 2010'!N:N,"C"&amp;B52,'LOGBOEK 2010'!J:J)&gt;0,SUMIF('LOGBOEK 2010'!N:N,"C"&amp;B52,'LOGBOEK 2010'!J:J),"")</f>
      </c>
      <c r="Q52" s="248">
        <f>IF(SUMIF('LOGBOEK 2010'!N:N,"C"&amp;B52,'LOGBOEK 2010'!K:K)&gt;0,SUMIF('LOGBOEK 2010'!N:N,"C"&amp;B52,'LOGBOEK 2010'!K:K),"")</f>
      </c>
      <c r="R52" s="144">
        <f>IF(COUNTIF('LOGBOEK 2010'!N:N,"P"&amp;B52)&gt;0,COUNTIF('LOGBOEK 2010'!N:N,"P"&amp;B52),"")</f>
      </c>
      <c r="S52" s="212">
        <f>IF(SUMIF('LOGBOEK 2010'!N:N,"P"&amp;B52,'LOGBOEK 2010'!J:J)&gt;0,SUMIF('LOGBOEK 2010'!N:N,"P"&amp;B52,'LOGBOEK 2010'!J:J),"")</f>
      </c>
      <c r="T52" s="248">
        <f>IF(SUMIF('LOGBOEK 2010'!N:N,"P"&amp;B52,'LOGBOEK 2010'!K:K)&gt;0,SUMIF('LOGBOEK 2010'!N:N,"P"&amp;B52,'LOGBOEK 2010'!K:K),"")</f>
      </c>
      <c r="U52" s="144">
        <f>IF(COUNTIF('LOGBOEK 2010'!N:N,"H"&amp;B52)&gt;0,COUNTIF('LOGBOEK 2010'!N:N,"H"&amp;B52),"")</f>
      </c>
      <c r="V52" s="212">
        <f>IF(SUMIF('LOGBOEK 2010'!N:N,"H"&amp;B52,'LOGBOEK 2010'!J:J)&gt;0,SUMIF('LOGBOEK 2010'!N:N,"H"&amp;B52,'LOGBOEK 2010'!J:J),"")</f>
      </c>
      <c r="W52" s="248">
        <f>IF(SUMIF('LOGBOEK 2010'!N:N,"H"&amp;B52,'LOGBOEK 2010'!K:K)&gt;0,SUMIF('LOGBOEK 2010'!N:N,"H"&amp;B52,'LOGBOEK 2010'!K:K),"")</f>
      </c>
      <c r="X52" s="144">
        <f>IF(COUNTIF('LOGBOEK 2010'!N:N,"F"&amp;B52)&gt;0,COUNTIF('LOGBOEK 2010'!N:N,"F"&amp;B52),"")</f>
      </c>
      <c r="Y52" s="212">
        <f>IF(SUMIF('LOGBOEK 2010'!N:N,"F"&amp;B52,'LOGBOEK 2010'!J:J)&gt;0,SUMIF('LOGBOEK 2010'!N:N,"F"&amp;B52,'LOGBOEK 2010'!J:J),"")</f>
      </c>
      <c r="Z52" s="248">
        <f>IF(SUMIF('LOGBOEK 2010'!N:N,"F"&amp;B52,'LOGBOEK 2010'!K:K)&gt;0,SUMIF('LOGBOEK 2010'!N:N,"F"&amp;B52,'LOGBOEK 2010'!K:K),"")</f>
      </c>
    </row>
    <row r="53" spans="1:26" ht="12.75">
      <c r="A53" s="137" t="str">
        <f t="shared" si="0"/>
        <v>week 33</v>
      </c>
      <c r="B53" s="137">
        <v>33</v>
      </c>
      <c r="C53" s="166">
        <f t="shared" si="1"/>
        <v>229</v>
      </c>
      <c r="D53" s="166">
        <f t="shared" si="2"/>
        <v>235</v>
      </c>
      <c r="E53" s="166">
        <f>IF(COUNTIF('LOGBOEK 2010'!N:N,"R"&amp;B53)&gt;0,COUNTIF('LOGBOEK 2010'!N:N,"R"&amp;B53),"")</f>
      </c>
      <c r="F53" s="144">
        <f>IF(COUNTIF('LOGBOEK 2010'!N:N,"T"&amp;B53)+COUNTIF('LOGBOEK 2010'!N:N,"W"&amp;B53)+COUNTIF('LOGBOEK 2010'!N:N,"C"&amp;B53)+COUNTIF('LOGBOEK 2010'!N:N,"P"&amp;B53)&gt;0,COUNTIF('LOGBOEK 2010'!N:N,"T"&amp;B53)+COUNTIF('LOGBOEK 2010'!N:N,"W"&amp;B53)+COUNTIF('LOGBOEK 2010'!N:N,"C"&amp;B53)+COUNTIF('LOGBOEK 2010'!N:N,"P"&amp;B53),"")</f>
      </c>
      <c r="G53" s="212">
        <f>IF(SUMIF('LOGBOEK 2010'!N:N,"T"&amp;B53,'LOGBOEK 2010'!J:J)+SUMIF('LOGBOEK 2010'!N:N,"W"&amp;B53,'LOGBOEK 2010'!J:J)+SUMIF('LOGBOEK 2010'!N:N,"C"&amp;B53,'LOGBOEK 2010'!J:J)+SUMIF('LOGBOEK 2010'!N:N,"P"&amp;B53,'LOGBOEK 2010'!J:J)&gt;0,SUMIF('LOGBOEK 2010'!N:N,"T"&amp;B53,'LOGBOEK 2010'!J:J)+SUMIF('LOGBOEK 2010'!N:N,"W"&amp;B53,'LOGBOEK 2010'!J:J)+SUMIF('LOGBOEK 2010'!N:N,"C"&amp;B53,'LOGBOEK 2010'!J:J)+SUMIF('LOGBOEK 2010'!N:N,"P"&amp;B53,'LOGBOEK 2010'!J:J),"")</f>
      </c>
      <c r="H53" s="248">
        <f>IF(SUMIF('LOGBOEK 2010'!N:N,"T"&amp;B53,'LOGBOEK 2010'!K:K)+SUMIF('LOGBOEK 2010'!N:N,"W"&amp;B53,'LOGBOEK 2010'!K:K)+SUMIF('LOGBOEK 2010'!N:N,"C"&amp;B53,'LOGBOEK 2010'!K:K)+SUMIF('LOGBOEK 2010'!N:N,"P"&amp;B53,'LOGBOEK 2010'!K:K)&gt;0,SUMIF('LOGBOEK 2010'!N:N,"T"&amp;B53,'LOGBOEK 2010'!K:K)+SUMIF('LOGBOEK 2010'!N:N,"W"&amp;B53,'LOGBOEK 2010'!K:K)+SUMIF('LOGBOEK 2010'!N:N,"C"&amp;B53,'LOGBOEK 2010'!K:K)+SUMIF('LOGBOEK 2010'!N:N,"P"&amp;B53,'LOGBOEK 2010'!K:K),"")</f>
      </c>
      <c r="I53" s="144">
        <f>IF(COUNTIF('LOGBOEK 2010'!N:N,"T"&amp;B53)&gt;0,COUNTIF('LOGBOEK 2010'!N:N,"T"&amp;B53),"")</f>
      </c>
      <c r="J53" s="212">
        <f>IF(SUMIF('LOGBOEK 2010'!N:N,"T"&amp;B53,'LOGBOEK 2010'!J:J)&gt;0,SUMIF('LOGBOEK 2010'!N:N,"T"&amp;B53,'LOGBOEK 2010'!J:J),"")</f>
      </c>
      <c r="K53" s="248">
        <f>IF(SUMIF('LOGBOEK 2010'!N:N,"T"&amp;B53,'LOGBOEK 2010'!K:K)&gt;0,SUMIF('LOGBOEK 2010'!N:N,"T"&amp;B53,'LOGBOEK 2010'!K:K),"")</f>
      </c>
      <c r="L53" s="144">
        <f>IF(COUNTIF('LOGBOEK 2010'!N:N,"W"&amp;B53)&gt;0,COUNTIF('LOGBOEK 2010'!N:N,"W"&amp;B53),"")</f>
      </c>
      <c r="M53" s="212">
        <f>IF(SUMIF('LOGBOEK 2010'!N:N,"W"&amp;B53,'LOGBOEK 2010'!J:J)&gt;0,SUMIF('LOGBOEK 2010'!N:N,"W"&amp;B53,'LOGBOEK 2010'!J:J),"")</f>
      </c>
      <c r="N53" s="248">
        <f>IF(SUMIF('LOGBOEK 2010'!N:N,"W"&amp;B53,'LOGBOEK 2010'!K:K)&gt;0,SUMIF('LOGBOEK 2010'!N:N,"W"&amp;B53,'LOGBOEK 2010'!K:K),"")</f>
      </c>
      <c r="O53" s="144">
        <f>IF(COUNTIF('LOGBOEK 2010'!N:N,"C"&amp;B53)&gt;0,COUNTIF('LOGBOEK 2010'!N:N,"C"&amp;B53),"")</f>
      </c>
      <c r="P53" s="212">
        <f>IF(SUMIF('LOGBOEK 2010'!N:N,"C"&amp;B53,'LOGBOEK 2010'!J:J)&gt;0,SUMIF('LOGBOEK 2010'!N:N,"C"&amp;B53,'LOGBOEK 2010'!J:J),"")</f>
      </c>
      <c r="Q53" s="248">
        <f>IF(SUMIF('LOGBOEK 2010'!N:N,"C"&amp;B53,'LOGBOEK 2010'!K:K)&gt;0,SUMIF('LOGBOEK 2010'!N:N,"C"&amp;B53,'LOGBOEK 2010'!K:K),"")</f>
      </c>
      <c r="R53" s="144">
        <f>IF(COUNTIF('LOGBOEK 2010'!N:N,"P"&amp;B53)&gt;0,COUNTIF('LOGBOEK 2010'!N:N,"P"&amp;B53),"")</f>
      </c>
      <c r="S53" s="212">
        <f>IF(SUMIF('LOGBOEK 2010'!N:N,"P"&amp;B53,'LOGBOEK 2010'!J:J)&gt;0,SUMIF('LOGBOEK 2010'!N:N,"P"&amp;B53,'LOGBOEK 2010'!J:J),"")</f>
      </c>
      <c r="T53" s="248">
        <f>IF(SUMIF('LOGBOEK 2010'!N:N,"P"&amp;B53,'LOGBOEK 2010'!K:K)&gt;0,SUMIF('LOGBOEK 2010'!N:N,"P"&amp;B53,'LOGBOEK 2010'!K:K),"")</f>
      </c>
      <c r="U53" s="144">
        <f>IF(COUNTIF('LOGBOEK 2010'!N:N,"H"&amp;B53)&gt;0,COUNTIF('LOGBOEK 2010'!N:N,"H"&amp;B53),"")</f>
      </c>
      <c r="V53" s="212">
        <f>IF(SUMIF('LOGBOEK 2010'!N:N,"H"&amp;B53,'LOGBOEK 2010'!J:J)&gt;0,SUMIF('LOGBOEK 2010'!N:N,"H"&amp;B53,'LOGBOEK 2010'!J:J),"")</f>
      </c>
      <c r="W53" s="248">
        <f>IF(SUMIF('LOGBOEK 2010'!N:N,"H"&amp;B53,'LOGBOEK 2010'!K:K)&gt;0,SUMIF('LOGBOEK 2010'!N:N,"H"&amp;B53,'LOGBOEK 2010'!K:K),"")</f>
      </c>
      <c r="X53" s="144">
        <f>IF(COUNTIF('LOGBOEK 2010'!N:N,"F"&amp;B53)&gt;0,COUNTIF('LOGBOEK 2010'!N:N,"F"&amp;B53),"")</f>
      </c>
      <c r="Y53" s="212">
        <f>IF(SUMIF('LOGBOEK 2010'!N:N,"F"&amp;B53,'LOGBOEK 2010'!J:J)&gt;0,SUMIF('LOGBOEK 2010'!N:N,"F"&amp;B53,'LOGBOEK 2010'!J:J),"")</f>
      </c>
      <c r="Z53" s="248">
        <f>IF(SUMIF('LOGBOEK 2010'!N:N,"F"&amp;B53,'LOGBOEK 2010'!K:K)&gt;0,SUMIF('LOGBOEK 2010'!N:N,"F"&amp;B53,'LOGBOEK 2010'!K:K),"")</f>
      </c>
    </row>
    <row r="54" spans="1:26" ht="12.75">
      <c r="A54" s="137" t="str">
        <f t="shared" si="0"/>
        <v>week 34</v>
      </c>
      <c r="B54" s="137">
        <v>34</v>
      </c>
      <c r="C54" s="166">
        <f t="shared" si="1"/>
        <v>236</v>
      </c>
      <c r="D54" s="166">
        <v>243</v>
      </c>
      <c r="E54" s="166">
        <f>IF(COUNTIF('LOGBOEK 2010'!N:N,"R"&amp;B54)&gt;0,COUNTIF('LOGBOEK 2010'!N:N,"R"&amp;B54),"")</f>
      </c>
      <c r="F54" s="144">
        <f>IF(COUNTIF('LOGBOEK 2010'!N:N,"T"&amp;B54)+COUNTIF('LOGBOEK 2010'!N:N,"W"&amp;B54)+COUNTIF('LOGBOEK 2010'!N:N,"C"&amp;B54)+COUNTIF('LOGBOEK 2010'!N:N,"P"&amp;B54)&gt;0,COUNTIF('LOGBOEK 2010'!N:N,"T"&amp;B54)+COUNTIF('LOGBOEK 2010'!N:N,"W"&amp;B54)+COUNTIF('LOGBOEK 2010'!N:N,"C"&amp;B54)+COUNTIF('LOGBOEK 2010'!N:N,"P"&amp;B54),"")</f>
      </c>
      <c r="G54" s="212">
        <f>IF(SUMIF('LOGBOEK 2010'!N:N,"T"&amp;B54,'LOGBOEK 2010'!J:J)+SUMIF('LOGBOEK 2010'!N:N,"W"&amp;B54,'LOGBOEK 2010'!J:J)+SUMIF('LOGBOEK 2010'!N:N,"C"&amp;B54,'LOGBOEK 2010'!J:J)+SUMIF('LOGBOEK 2010'!N:N,"P"&amp;B54,'LOGBOEK 2010'!J:J)&gt;0,SUMIF('LOGBOEK 2010'!N:N,"T"&amp;B54,'LOGBOEK 2010'!J:J)+SUMIF('LOGBOEK 2010'!N:N,"W"&amp;B54,'LOGBOEK 2010'!J:J)+SUMIF('LOGBOEK 2010'!N:N,"C"&amp;B54,'LOGBOEK 2010'!J:J)+SUMIF('LOGBOEK 2010'!N:N,"P"&amp;B54,'LOGBOEK 2010'!J:J),"")</f>
      </c>
      <c r="H54" s="248">
        <f>IF(SUMIF('LOGBOEK 2010'!N:N,"T"&amp;B54,'LOGBOEK 2010'!K:K)+SUMIF('LOGBOEK 2010'!N:N,"W"&amp;B54,'LOGBOEK 2010'!K:K)+SUMIF('LOGBOEK 2010'!N:N,"C"&amp;B54,'LOGBOEK 2010'!K:K)+SUMIF('LOGBOEK 2010'!N:N,"P"&amp;B54,'LOGBOEK 2010'!K:K)&gt;0,SUMIF('LOGBOEK 2010'!N:N,"T"&amp;B54,'LOGBOEK 2010'!K:K)+SUMIF('LOGBOEK 2010'!N:N,"W"&amp;B54,'LOGBOEK 2010'!K:K)+SUMIF('LOGBOEK 2010'!N:N,"C"&amp;B54,'LOGBOEK 2010'!K:K)+SUMIF('LOGBOEK 2010'!N:N,"P"&amp;B54,'LOGBOEK 2010'!K:K),"")</f>
      </c>
      <c r="I54" s="144">
        <f>IF(COUNTIF('LOGBOEK 2010'!N:N,"T"&amp;B54)&gt;0,COUNTIF('LOGBOEK 2010'!N:N,"T"&amp;B54),"")</f>
      </c>
      <c r="J54" s="212">
        <f>IF(SUMIF('LOGBOEK 2010'!N:N,"T"&amp;B54,'LOGBOEK 2010'!J:J)&gt;0,SUMIF('LOGBOEK 2010'!N:N,"T"&amp;B54,'LOGBOEK 2010'!J:J),"")</f>
      </c>
      <c r="K54" s="248">
        <f>IF(SUMIF('LOGBOEK 2010'!N:N,"T"&amp;B54,'LOGBOEK 2010'!K:K)&gt;0,SUMIF('LOGBOEK 2010'!N:N,"T"&amp;B54,'LOGBOEK 2010'!K:K),"")</f>
      </c>
      <c r="L54" s="144">
        <f>IF(COUNTIF('LOGBOEK 2010'!N:N,"W"&amp;B54)&gt;0,COUNTIF('LOGBOEK 2010'!N:N,"W"&amp;B54),"")</f>
      </c>
      <c r="M54" s="212">
        <f>IF(SUMIF('LOGBOEK 2010'!N:N,"W"&amp;B54,'LOGBOEK 2010'!J:J)&gt;0,SUMIF('LOGBOEK 2010'!N:N,"W"&amp;B54,'LOGBOEK 2010'!J:J),"")</f>
      </c>
      <c r="N54" s="248">
        <f>IF(SUMIF('LOGBOEK 2010'!N:N,"W"&amp;B54,'LOGBOEK 2010'!K:K)&gt;0,SUMIF('LOGBOEK 2010'!N:N,"W"&amp;B54,'LOGBOEK 2010'!K:K),"")</f>
      </c>
      <c r="O54" s="144">
        <f>IF(COUNTIF('LOGBOEK 2010'!N:N,"C"&amp;B54)&gt;0,COUNTIF('LOGBOEK 2010'!N:N,"C"&amp;B54),"")</f>
      </c>
      <c r="P54" s="212">
        <f>IF(SUMIF('LOGBOEK 2010'!N:N,"C"&amp;B54,'LOGBOEK 2010'!J:J)&gt;0,SUMIF('LOGBOEK 2010'!N:N,"C"&amp;B54,'LOGBOEK 2010'!J:J),"")</f>
      </c>
      <c r="Q54" s="248">
        <f>IF(SUMIF('LOGBOEK 2010'!N:N,"C"&amp;B54,'LOGBOEK 2010'!K:K)&gt;0,SUMIF('LOGBOEK 2010'!N:N,"C"&amp;B54,'LOGBOEK 2010'!K:K),"")</f>
      </c>
      <c r="R54" s="144">
        <f>IF(COUNTIF('LOGBOEK 2010'!N:N,"P"&amp;B54)&gt;0,COUNTIF('LOGBOEK 2010'!N:N,"P"&amp;B54),"")</f>
      </c>
      <c r="S54" s="212">
        <f>IF(SUMIF('LOGBOEK 2010'!N:N,"P"&amp;B54,'LOGBOEK 2010'!J:J)&gt;0,SUMIF('LOGBOEK 2010'!N:N,"P"&amp;B54,'LOGBOEK 2010'!J:J),"")</f>
      </c>
      <c r="T54" s="248">
        <f>IF(SUMIF('LOGBOEK 2010'!N:N,"P"&amp;B54,'LOGBOEK 2010'!K:K)&gt;0,SUMIF('LOGBOEK 2010'!N:N,"P"&amp;B54,'LOGBOEK 2010'!K:K),"")</f>
      </c>
      <c r="U54" s="144">
        <f>IF(COUNTIF('LOGBOEK 2010'!N:N,"H"&amp;B54)&gt;0,COUNTIF('LOGBOEK 2010'!N:N,"H"&amp;B54),"")</f>
      </c>
      <c r="V54" s="212">
        <f>IF(SUMIF('LOGBOEK 2010'!N:N,"H"&amp;B54,'LOGBOEK 2010'!J:J)&gt;0,SUMIF('LOGBOEK 2010'!N:N,"H"&amp;B54,'LOGBOEK 2010'!J:J),"")</f>
      </c>
      <c r="W54" s="248">
        <f>IF(SUMIF('LOGBOEK 2010'!N:N,"H"&amp;B54,'LOGBOEK 2010'!K:K)&gt;0,SUMIF('LOGBOEK 2010'!N:N,"H"&amp;B54,'LOGBOEK 2010'!K:K),"")</f>
      </c>
      <c r="X54" s="144">
        <f>IF(COUNTIF('LOGBOEK 2010'!N:N,"F"&amp;B54)&gt;0,COUNTIF('LOGBOEK 2010'!N:N,"F"&amp;B54),"")</f>
      </c>
      <c r="Y54" s="212">
        <f>IF(SUMIF('LOGBOEK 2010'!N:N,"F"&amp;B54,'LOGBOEK 2010'!J:J)&gt;0,SUMIF('LOGBOEK 2010'!N:N,"F"&amp;B54,'LOGBOEK 2010'!J:J),"")</f>
      </c>
      <c r="Z54" s="248">
        <f>IF(SUMIF('LOGBOEK 2010'!N:N,"F"&amp;B54,'LOGBOEK 2010'!K:K)&gt;0,SUMIF('LOGBOEK 2010'!N:N,"F"&amp;B54,'LOGBOEK 2010'!K:K),"")</f>
      </c>
    </row>
    <row r="55" spans="1:26" ht="12.75">
      <c r="A55" s="137" t="str">
        <f t="shared" si="0"/>
        <v>week 35</v>
      </c>
      <c r="B55" s="137">
        <v>35</v>
      </c>
      <c r="C55" s="166">
        <f t="shared" si="1"/>
        <v>244</v>
      </c>
      <c r="D55" s="166">
        <f t="shared" si="2"/>
        <v>250</v>
      </c>
      <c r="E55" s="166">
        <f>IF(COUNTIF('LOGBOEK 2010'!N:N,"R"&amp;B55)&gt;0,COUNTIF('LOGBOEK 2010'!N:N,"R"&amp;B55),"")</f>
      </c>
      <c r="F55" s="144">
        <f>IF(COUNTIF('LOGBOEK 2010'!N:N,"T"&amp;B55)+COUNTIF('LOGBOEK 2010'!N:N,"W"&amp;B55)+COUNTIF('LOGBOEK 2010'!N:N,"C"&amp;B55)+COUNTIF('LOGBOEK 2010'!N:N,"P"&amp;B55)&gt;0,COUNTIF('LOGBOEK 2010'!N:N,"T"&amp;B55)+COUNTIF('LOGBOEK 2010'!N:N,"W"&amp;B55)+COUNTIF('LOGBOEK 2010'!N:N,"C"&amp;B55)+COUNTIF('LOGBOEK 2010'!N:N,"P"&amp;B55),"")</f>
      </c>
      <c r="G55" s="212">
        <f>IF(SUMIF('LOGBOEK 2010'!N:N,"T"&amp;B55,'LOGBOEK 2010'!J:J)+SUMIF('LOGBOEK 2010'!N:N,"W"&amp;B55,'LOGBOEK 2010'!J:J)+SUMIF('LOGBOEK 2010'!N:N,"C"&amp;B55,'LOGBOEK 2010'!J:J)+SUMIF('LOGBOEK 2010'!N:N,"P"&amp;B55,'LOGBOEK 2010'!J:J)&gt;0,SUMIF('LOGBOEK 2010'!N:N,"T"&amp;B55,'LOGBOEK 2010'!J:J)+SUMIF('LOGBOEK 2010'!N:N,"W"&amp;B55,'LOGBOEK 2010'!J:J)+SUMIF('LOGBOEK 2010'!N:N,"C"&amp;B55,'LOGBOEK 2010'!J:J)+SUMIF('LOGBOEK 2010'!N:N,"P"&amp;B55,'LOGBOEK 2010'!J:J),"")</f>
      </c>
      <c r="H55" s="248">
        <f>IF(SUMIF('LOGBOEK 2010'!N:N,"T"&amp;B55,'LOGBOEK 2010'!K:K)+SUMIF('LOGBOEK 2010'!N:N,"W"&amp;B55,'LOGBOEK 2010'!K:K)+SUMIF('LOGBOEK 2010'!N:N,"C"&amp;B55,'LOGBOEK 2010'!K:K)+SUMIF('LOGBOEK 2010'!N:N,"P"&amp;B55,'LOGBOEK 2010'!K:K)&gt;0,SUMIF('LOGBOEK 2010'!N:N,"T"&amp;B55,'LOGBOEK 2010'!K:K)+SUMIF('LOGBOEK 2010'!N:N,"W"&amp;B55,'LOGBOEK 2010'!K:K)+SUMIF('LOGBOEK 2010'!N:N,"C"&amp;B55,'LOGBOEK 2010'!K:K)+SUMIF('LOGBOEK 2010'!N:N,"P"&amp;B55,'LOGBOEK 2010'!K:K),"")</f>
      </c>
      <c r="I55" s="144">
        <f>IF(COUNTIF('LOGBOEK 2010'!N:N,"T"&amp;B55)&gt;0,COUNTIF('LOGBOEK 2010'!N:N,"T"&amp;B55),"")</f>
      </c>
      <c r="J55" s="212">
        <f>IF(SUMIF('LOGBOEK 2010'!N:N,"T"&amp;B55,'LOGBOEK 2010'!J:J)&gt;0,SUMIF('LOGBOEK 2010'!N:N,"T"&amp;B55,'LOGBOEK 2010'!J:J),"")</f>
      </c>
      <c r="K55" s="248">
        <f>IF(SUMIF('LOGBOEK 2010'!N:N,"T"&amp;B55,'LOGBOEK 2010'!K:K)&gt;0,SUMIF('LOGBOEK 2010'!N:N,"T"&amp;B55,'LOGBOEK 2010'!K:K),"")</f>
      </c>
      <c r="L55" s="144">
        <f>IF(COUNTIF('LOGBOEK 2010'!N:N,"W"&amp;B55)&gt;0,COUNTIF('LOGBOEK 2010'!N:N,"W"&amp;B55),"")</f>
      </c>
      <c r="M55" s="212">
        <f>IF(SUMIF('LOGBOEK 2010'!N:N,"W"&amp;B55,'LOGBOEK 2010'!J:J)&gt;0,SUMIF('LOGBOEK 2010'!N:N,"W"&amp;B55,'LOGBOEK 2010'!J:J),"")</f>
      </c>
      <c r="N55" s="248">
        <f>IF(SUMIF('LOGBOEK 2010'!N:N,"W"&amp;B55,'LOGBOEK 2010'!K:K)&gt;0,SUMIF('LOGBOEK 2010'!N:N,"W"&amp;B55,'LOGBOEK 2010'!K:K),"")</f>
      </c>
      <c r="O55" s="144">
        <f>IF(COUNTIF('LOGBOEK 2010'!N:N,"C"&amp;B55)&gt;0,COUNTIF('LOGBOEK 2010'!N:N,"C"&amp;B55),"")</f>
      </c>
      <c r="P55" s="212">
        <f>IF(SUMIF('LOGBOEK 2010'!N:N,"C"&amp;B55,'LOGBOEK 2010'!J:J)&gt;0,SUMIF('LOGBOEK 2010'!N:N,"C"&amp;B55,'LOGBOEK 2010'!J:J),"")</f>
      </c>
      <c r="Q55" s="248">
        <f>IF(SUMIF('LOGBOEK 2010'!N:N,"C"&amp;B55,'LOGBOEK 2010'!K:K)&gt;0,SUMIF('LOGBOEK 2010'!N:N,"C"&amp;B55,'LOGBOEK 2010'!K:K),"")</f>
      </c>
      <c r="R55" s="144">
        <f>IF(COUNTIF('LOGBOEK 2010'!N:N,"P"&amp;B55)&gt;0,COUNTIF('LOGBOEK 2010'!N:N,"P"&amp;B55),"")</f>
      </c>
      <c r="S55" s="212">
        <f>IF(SUMIF('LOGBOEK 2010'!N:N,"P"&amp;B55,'LOGBOEK 2010'!J:J)&gt;0,SUMIF('LOGBOEK 2010'!N:N,"P"&amp;B55,'LOGBOEK 2010'!J:J),"")</f>
      </c>
      <c r="T55" s="248">
        <f>IF(SUMIF('LOGBOEK 2010'!N:N,"P"&amp;B55,'LOGBOEK 2010'!K:K)&gt;0,SUMIF('LOGBOEK 2010'!N:N,"P"&amp;B55,'LOGBOEK 2010'!K:K),"")</f>
      </c>
      <c r="U55" s="144">
        <f>IF(COUNTIF('LOGBOEK 2010'!N:N,"H"&amp;B55)&gt;0,COUNTIF('LOGBOEK 2010'!N:N,"H"&amp;B55),"")</f>
      </c>
      <c r="V55" s="212">
        <f>IF(SUMIF('LOGBOEK 2010'!N:N,"H"&amp;B55,'LOGBOEK 2010'!J:J)&gt;0,SUMIF('LOGBOEK 2010'!N:N,"H"&amp;B55,'LOGBOEK 2010'!J:J),"")</f>
      </c>
      <c r="W55" s="248">
        <f>IF(SUMIF('LOGBOEK 2010'!N:N,"H"&amp;B55,'LOGBOEK 2010'!K:K)&gt;0,SUMIF('LOGBOEK 2010'!N:N,"H"&amp;B55,'LOGBOEK 2010'!K:K),"")</f>
      </c>
      <c r="X55" s="144">
        <f>IF(COUNTIF('LOGBOEK 2010'!N:N,"F"&amp;B55)&gt;0,COUNTIF('LOGBOEK 2010'!N:N,"F"&amp;B55),"")</f>
      </c>
      <c r="Y55" s="212">
        <f>IF(SUMIF('LOGBOEK 2010'!N:N,"F"&amp;B55,'LOGBOEK 2010'!J:J)&gt;0,SUMIF('LOGBOEK 2010'!N:N,"F"&amp;B55,'LOGBOEK 2010'!J:J),"")</f>
      </c>
      <c r="Z55" s="248">
        <f>IF(SUMIF('LOGBOEK 2010'!N:N,"F"&amp;B55,'LOGBOEK 2010'!K:K)&gt;0,SUMIF('LOGBOEK 2010'!N:N,"F"&amp;B55,'LOGBOEK 2010'!K:K),"")</f>
      </c>
    </row>
    <row r="56" spans="1:26" ht="12.75">
      <c r="A56" s="138" t="str">
        <f t="shared" si="0"/>
        <v>week 36</v>
      </c>
      <c r="B56" s="138">
        <v>36</v>
      </c>
      <c r="C56" s="166">
        <f t="shared" si="1"/>
        <v>251</v>
      </c>
      <c r="D56" s="166">
        <v>258</v>
      </c>
      <c r="E56" s="166">
        <f>IF(COUNTIF('LOGBOEK 2010'!N:N,"R"&amp;B56)&gt;0,COUNTIF('LOGBOEK 2010'!N:N,"R"&amp;B56),"")</f>
      </c>
      <c r="F56" s="144">
        <f>IF(COUNTIF('LOGBOEK 2010'!N:N,"T"&amp;B56)+COUNTIF('LOGBOEK 2010'!N:N,"W"&amp;B56)+COUNTIF('LOGBOEK 2010'!N:N,"C"&amp;B56)+COUNTIF('LOGBOEK 2010'!N:N,"P"&amp;B56)&gt;0,COUNTIF('LOGBOEK 2010'!N:N,"T"&amp;B56)+COUNTIF('LOGBOEK 2010'!N:N,"W"&amp;B56)+COUNTIF('LOGBOEK 2010'!N:N,"C"&amp;B56)+COUNTIF('LOGBOEK 2010'!N:N,"P"&amp;B56),"")</f>
      </c>
      <c r="G56" s="212">
        <f>IF(SUMIF('LOGBOEK 2010'!N:N,"T"&amp;B56,'LOGBOEK 2010'!J:J)+SUMIF('LOGBOEK 2010'!N:N,"W"&amp;B56,'LOGBOEK 2010'!J:J)+SUMIF('LOGBOEK 2010'!N:N,"C"&amp;B56,'LOGBOEK 2010'!J:J)+SUMIF('LOGBOEK 2010'!N:N,"P"&amp;B56,'LOGBOEK 2010'!J:J)&gt;0,SUMIF('LOGBOEK 2010'!N:N,"T"&amp;B56,'LOGBOEK 2010'!J:J)+SUMIF('LOGBOEK 2010'!N:N,"W"&amp;B56,'LOGBOEK 2010'!J:J)+SUMIF('LOGBOEK 2010'!N:N,"C"&amp;B56,'LOGBOEK 2010'!J:J)+SUMIF('LOGBOEK 2010'!N:N,"P"&amp;B56,'LOGBOEK 2010'!J:J),"")</f>
      </c>
      <c r="H56" s="248">
        <f>IF(SUMIF('LOGBOEK 2010'!N:N,"T"&amp;B56,'LOGBOEK 2010'!K:K)+SUMIF('LOGBOEK 2010'!N:N,"W"&amp;B56,'LOGBOEK 2010'!K:K)+SUMIF('LOGBOEK 2010'!N:N,"C"&amp;B56,'LOGBOEK 2010'!K:K)+SUMIF('LOGBOEK 2010'!N:N,"P"&amp;B56,'LOGBOEK 2010'!K:K)&gt;0,SUMIF('LOGBOEK 2010'!N:N,"T"&amp;B56,'LOGBOEK 2010'!K:K)+SUMIF('LOGBOEK 2010'!N:N,"W"&amp;B56,'LOGBOEK 2010'!K:K)+SUMIF('LOGBOEK 2010'!N:N,"C"&amp;B56,'LOGBOEK 2010'!K:K)+SUMIF('LOGBOEK 2010'!N:N,"P"&amp;B56,'LOGBOEK 2010'!K:K),"")</f>
      </c>
      <c r="I56" s="144">
        <f>IF(COUNTIF('LOGBOEK 2010'!N:N,"T"&amp;B56)&gt;0,COUNTIF('LOGBOEK 2010'!N:N,"T"&amp;B56),"")</f>
      </c>
      <c r="J56" s="212">
        <f>IF(SUMIF('LOGBOEK 2010'!N:N,"T"&amp;B56,'LOGBOEK 2010'!J:J)&gt;0,SUMIF('LOGBOEK 2010'!N:N,"T"&amp;B56,'LOGBOEK 2010'!J:J),"")</f>
      </c>
      <c r="K56" s="248">
        <f>IF(SUMIF('LOGBOEK 2010'!N:N,"T"&amp;B56,'LOGBOEK 2010'!K:K)&gt;0,SUMIF('LOGBOEK 2010'!N:N,"T"&amp;B56,'LOGBOEK 2010'!K:K),"")</f>
      </c>
      <c r="L56" s="144">
        <f>IF(COUNTIF('LOGBOEK 2010'!N:N,"W"&amp;B56)&gt;0,COUNTIF('LOGBOEK 2010'!N:N,"W"&amp;B56),"")</f>
      </c>
      <c r="M56" s="212">
        <f>IF(SUMIF('LOGBOEK 2010'!N:N,"W"&amp;B56,'LOGBOEK 2010'!J:J)&gt;0,SUMIF('LOGBOEK 2010'!N:N,"W"&amp;B56,'LOGBOEK 2010'!J:J),"")</f>
      </c>
      <c r="N56" s="248">
        <f>IF(SUMIF('LOGBOEK 2010'!N:N,"W"&amp;B56,'LOGBOEK 2010'!K:K)&gt;0,SUMIF('LOGBOEK 2010'!N:N,"W"&amp;B56,'LOGBOEK 2010'!K:K),"")</f>
      </c>
      <c r="O56" s="144">
        <f>IF(COUNTIF('LOGBOEK 2010'!N:N,"C"&amp;B56)&gt;0,COUNTIF('LOGBOEK 2010'!N:N,"C"&amp;B56),"")</f>
      </c>
      <c r="P56" s="212">
        <f>IF(SUMIF('LOGBOEK 2010'!N:N,"C"&amp;B56,'LOGBOEK 2010'!J:J)&gt;0,SUMIF('LOGBOEK 2010'!N:N,"C"&amp;B56,'LOGBOEK 2010'!J:J),"")</f>
      </c>
      <c r="Q56" s="248">
        <f>IF(SUMIF('LOGBOEK 2010'!N:N,"C"&amp;B56,'LOGBOEK 2010'!K:K)&gt;0,SUMIF('LOGBOEK 2010'!N:N,"C"&amp;B56,'LOGBOEK 2010'!K:K),"")</f>
      </c>
      <c r="R56" s="144">
        <f>IF(COUNTIF('LOGBOEK 2010'!N:N,"P"&amp;B56)&gt;0,COUNTIF('LOGBOEK 2010'!N:N,"P"&amp;B56),"")</f>
      </c>
      <c r="S56" s="212">
        <f>IF(SUMIF('LOGBOEK 2010'!N:N,"P"&amp;B56,'LOGBOEK 2010'!J:J)&gt;0,SUMIF('LOGBOEK 2010'!N:N,"P"&amp;B56,'LOGBOEK 2010'!J:J),"")</f>
      </c>
      <c r="T56" s="248">
        <f>IF(SUMIF('LOGBOEK 2010'!N:N,"P"&amp;B56,'LOGBOEK 2010'!K:K)&gt;0,SUMIF('LOGBOEK 2010'!N:N,"P"&amp;B56,'LOGBOEK 2010'!K:K),"")</f>
      </c>
      <c r="U56" s="144">
        <f>IF(COUNTIF('LOGBOEK 2010'!N:N,"H"&amp;B56)&gt;0,COUNTIF('LOGBOEK 2010'!N:N,"H"&amp;B56),"")</f>
      </c>
      <c r="V56" s="212">
        <f>IF(SUMIF('LOGBOEK 2010'!N:N,"H"&amp;B56,'LOGBOEK 2010'!J:J)&gt;0,SUMIF('LOGBOEK 2010'!N:N,"H"&amp;B56,'LOGBOEK 2010'!J:J),"")</f>
      </c>
      <c r="W56" s="248">
        <f>IF(SUMIF('LOGBOEK 2010'!N:N,"H"&amp;B56,'LOGBOEK 2010'!K:K)&gt;0,SUMIF('LOGBOEK 2010'!N:N,"H"&amp;B56,'LOGBOEK 2010'!K:K),"")</f>
      </c>
      <c r="X56" s="144">
        <f>IF(COUNTIF('LOGBOEK 2010'!N:N,"F"&amp;B56)&gt;0,COUNTIF('LOGBOEK 2010'!N:N,"F"&amp;B56),"")</f>
      </c>
      <c r="Y56" s="212">
        <f>IF(SUMIF('LOGBOEK 2010'!N:N,"F"&amp;B56,'LOGBOEK 2010'!J:J)&gt;0,SUMIF('LOGBOEK 2010'!N:N,"F"&amp;B56,'LOGBOEK 2010'!J:J),"")</f>
      </c>
      <c r="Z56" s="248">
        <f>IF(SUMIF('LOGBOEK 2010'!N:N,"F"&amp;B56,'LOGBOEK 2010'!K:K)&gt;0,SUMIF('LOGBOEK 2010'!N:N,"F"&amp;B56,'LOGBOEK 2010'!K:K),"")</f>
      </c>
    </row>
    <row r="57" spans="1:26" ht="12.75">
      <c r="A57" s="138" t="str">
        <f t="shared" si="0"/>
        <v>week 37</v>
      </c>
      <c r="B57" s="138">
        <v>37</v>
      </c>
      <c r="C57" s="166">
        <f t="shared" si="1"/>
        <v>259</v>
      </c>
      <c r="D57" s="166">
        <v>265</v>
      </c>
      <c r="E57" s="166">
        <f>IF(COUNTIF('LOGBOEK 2010'!N:N,"R"&amp;B57)&gt;0,COUNTIF('LOGBOEK 2010'!N:N,"R"&amp;B57),"")</f>
      </c>
      <c r="F57" s="144">
        <f>IF(COUNTIF('LOGBOEK 2010'!N:N,"T"&amp;B57)+COUNTIF('LOGBOEK 2010'!N:N,"W"&amp;B57)+COUNTIF('LOGBOEK 2010'!N:N,"C"&amp;B57)+COUNTIF('LOGBOEK 2010'!N:N,"P"&amp;B57)&gt;0,COUNTIF('LOGBOEK 2010'!N:N,"T"&amp;B57)+COUNTIF('LOGBOEK 2010'!N:N,"W"&amp;B57)+COUNTIF('LOGBOEK 2010'!N:N,"C"&amp;B57)+COUNTIF('LOGBOEK 2010'!N:N,"P"&amp;B57),"")</f>
      </c>
      <c r="G57" s="212">
        <f>IF(SUMIF('LOGBOEK 2010'!N:N,"T"&amp;B57,'LOGBOEK 2010'!J:J)+SUMIF('LOGBOEK 2010'!N:N,"W"&amp;B57,'LOGBOEK 2010'!J:J)+SUMIF('LOGBOEK 2010'!N:N,"C"&amp;B57,'LOGBOEK 2010'!J:J)+SUMIF('LOGBOEK 2010'!N:N,"P"&amp;B57,'LOGBOEK 2010'!J:J)&gt;0,SUMIF('LOGBOEK 2010'!N:N,"T"&amp;B57,'LOGBOEK 2010'!J:J)+SUMIF('LOGBOEK 2010'!N:N,"W"&amp;B57,'LOGBOEK 2010'!J:J)+SUMIF('LOGBOEK 2010'!N:N,"C"&amp;B57,'LOGBOEK 2010'!J:J)+SUMIF('LOGBOEK 2010'!N:N,"P"&amp;B57,'LOGBOEK 2010'!J:J),"")</f>
      </c>
      <c r="H57" s="248">
        <f>IF(SUMIF('LOGBOEK 2010'!N:N,"T"&amp;B57,'LOGBOEK 2010'!K:K)+SUMIF('LOGBOEK 2010'!N:N,"W"&amp;B57,'LOGBOEK 2010'!K:K)+SUMIF('LOGBOEK 2010'!N:N,"C"&amp;B57,'LOGBOEK 2010'!K:K)+SUMIF('LOGBOEK 2010'!N:N,"P"&amp;B57,'LOGBOEK 2010'!K:K)&gt;0,SUMIF('LOGBOEK 2010'!N:N,"T"&amp;B57,'LOGBOEK 2010'!K:K)+SUMIF('LOGBOEK 2010'!N:N,"W"&amp;B57,'LOGBOEK 2010'!K:K)+SUMIF('LOGBOEK 2010'!N:N,"C"&amp;B57,'LOGBOEK 2010'!K:K)+SUMIF('LOGBOEK 2010'!N:N,"P"&amp;B57,'LOGBOEK 2010'!K:K),"")</f>
      </c>
      <c r="I57" s="144">
        <f>IF(COUNTIF('LOGBOEK 2010'!N:N,"T"&amp;B57)&gt;0,COUNTIF('LOGBOEK 2010'!N:N,"T"&amp;B57),"")</f>
      </c>
      <c r="J57" s="212">
        <f>IF(SUMIF('LOGBOEK 2010'!N:N,"T"&amp;B57,'LOGBOEK 2010'!J:J)&gt;0,SUMIF('LOGBOEK 2010'!N:N,"T"&amp;B57,'LOGBOEK 2010'!J:J),"")</f>
      </c>
      <c r="K57" s="248">
        <f>IF(SUMIF('LOGBOEK 2010'!N:N,"T"&amp;B57,'LOGBOEK 2010'!K:K)&gt;0,SUMIF('LOGBOEK 2010'!N:N,"T"&amp;B57,'LOGBOEK 2010'!K:K),"")</f>
      </c>
      <c r="L57" s="144">
        <f>IF(COUNTIF('LOGBOEK 2010'!N:N,"W"&amp;B57)&gt;0,COUNTIF('LOGBOEK 2010'!N:N,"W"&amp;B57),"")</f>
      </c>
      <c r="M57" s="212">
        <f>IF(SUMIF('LOGBOEK 2010'!N:N,"W"&amp;B57,'LOGBOEK 2010'!J:J)&gt;0,SUMIF('LOGBOEK 2010'!N:N,"W"&amp;B57,'LOGBOEK 2010'!J:J),"")</f>
      </c>
      <c r="N57" s="248">
        <f>IF(SUMIF('LOGBOEK 2010'!N:N,"W"&amp;B57,'LOGBOEK 2010'!K:K)&gt;0,SUMIF('LOGBOEK 2010'!N:N,"W"&amp;B57,'LOGBOEK 2010'!K:K),"")</f>
      </c>
      <c r="O57" s="144">
        <f>IF(COUNTIF('LOGBOEK 2010'!N:N,"C"&amp;B57)&gt;0,COUNTIF('LOGBOEK 2010'!N:N,"C"&amp;B57),"")</f>
      </c>
      <c r="P57" s="212">
        <f>IF(SUMIF('LOGBOEK 2010'!N:N,"C"&amp;B57,'LOGBOEK 2010'!J:J)&gt;0,SUMIF('LOGBOEK 2010'!N:N,"C"&amp;B57,'LOGBOEK 2010'!J:J),"")</f>
      </c>
      <c r="Q57" s="248">
        <f>IF(SUMIF('LOGBOEK 2010'!N:N,"C"&amp;B57,'LOGBOEK 2010'!K:K)&gt;0,SUMIF('LOGBOEK 2010'!N:N,"C"&amp;B57,'LOGBOEK 2010'!K:K),"")</f>
      </c>
      <c r="R57" s="144">
        <f>IF(COUNTIF('LOGBOEK 2010'!N:N,"P"&amp;B57)&gt;0,COUNTIF('LOGBOEK 2010'!N:N,"P"&amp;B57),"")</f>
      </c>
      <c r="S57" s="212">
        <f>IF(SUMIF('LOGBOEK 2010'!N:N,"P"&amp;B57,'LOGBOEK 2010'!J:J)&gt;0,SUMIF('LOGBOEK 2010'!N:N,"P"&amp;B57,'LOGBOEK 2010'!J:J),"")</f>
      </c>
      <c r="T57" s="248">
        <f>IF(SUMIF('LOGBOEK 2010'!N:N,"P"&amp;B57,'LOGBOEK 2010'!K:K)&gt;0,SUMIF('LOGBOEK 2010'!N:N,"P"&amp;B57,'LOGBOEK 2010'!K:K),"")</f>
      </c>
      <c r="U57" s="144">
        <f>IF(COUNTIF('LOGBOEK 2010'!N:N,"H"&amp;B57)&gt;0,COUNTIF('LOGBOEK 2010'!N:N,"H"&amp;B57),"")</f>
      </c>
      <c r="V57" s="212">
        <f>IF(SUMIF('LOGBOEK 2010'!N:N,"H"&amp;B57,'LOGBOEK 2010'!J:J)&gt;0,SUMIF('LOGBOEK 2010'!N:N,"H"&amp;B57,'LOGBOEK 2010'!J:J),"")</f>
      </c>
      <c r="W57" s="248">
        <f>IF(SUMIF('LOGBOEK 2010'!N:N,"H"&amp;B57,'LOGBOEK 2010'!K:K)&gt;0,SUMIF('LOGBOEK 2010'!N:N,"H"&amp;B57,'LOGBOEK 2010'!K:K),"")</f>
      </c>
      <c r="X57" s="144">
        <f>IF(COUNTIF('LOGBOEK 2010'!N:N,"F"&amp;B57)&gt;0,COUNTIF('LOGBOEK 2010'!N:N,"F"&amp;B57),"")</f>
      </c>
      <c r="Y57" s="212">
        <f>IF(SUMIF('LOGBOEK 2010'!N:N,"F"&amp;B57,'LOGBOEK 2010'!J:J)&gt;0,SUMIF('LOGBOEK 2010'!N:N,"F"&amp;B57,'LOGBOEK 2010'!J:J),"")</f>
      </c>
      <c r="Z57" s="248">
        <f>IF(SUMIF('LOGBOEK 2010'!N:N,"F"&amp;B57,'LOGBOEK 2010'!K:K)&gt;0,SUMIF('LOGBOEK 2010'!N:N,"F"&amp;B57,'LOGBOEK 2010'!K:K),"")</f>
      </c>
    </row>
    <row r="58" spans="1:26" ht="12.75">
      <c r="A58" s="138" t="str">
        <f t="shared" si="0"/>
        <v>week 38</v>
      </c>
      <c r="B58" s="138">
        <v>38</v>
      </c>
      <c r="C58" s="166">
        <f t="shared" si="1"/>
        <v>266</v>
      </c>
      <c r="D58" s="166">
        <f t="shared" si="2"/>
        <v>272</v>
      </c>
      <c r="E58" s="166">
        <f>IF(COUNTIF('LOGBOEK 2010'!N:N,"R"&amp;B58)&gt;0,COUNTIF('LOGBOEK 2010'!N:N,"R"&amp;B58),"")</f>
      </c>
      <c r="F58" s="144">
        <f>IF(COUNTIF('LOGBOEK 2010'!N:N,"T"&amp;B58)+COUNTIF('LOGBOEK 2010'!N:N,"W"&amp;B58)+COUNTIF('LOGBOEK 2010'!N:N,"C"&amp;B58)+COUNTIF('LOGBOEK 2010'!N:N,"P"&amp;B58)&gt;0,COUNTIF('LOGBOEK 2010'!N:N,"T"&amp;B58)+COUNTIF('LOGBOEK 2010'!N:N,"W"&amp;B58)+COUNTIF('LOGBOEK 2010'!N:N,"C"&amp;B58)+COUNTIF('LOGBOEK 2010'!N:N,"P"&amp;B58),"")</f>
      </c>
      <c r="G58" s="212">
        <f>IF(SUMIF('LOGBOEK 2010'!N:N,"T"&amp;B58,'LOGBOEK 2010'!J:J)+SUMIF('LOGBOEK 2010'!N:N,"W"&amp;B58,'LOGBOEK 2010'!J:J)+SUMIF('LOGBOEK 2010'!N:N,"C"&amp;B58,'LOGBOEK 2010'!J:J)+SUMIF('LOGBOEK 2010'!N:N,"P"&amp;B58,'LOGBOEK 2010'!J:J)&gt;0,SUMIF('LOGBOEK 2010'!N:N,"T"&amp;B58,'LOGBOEK 2010'!J:J)+SUMIF('LOGBOEK 2010'!N:N,"W"&amp;B58,'LOGBOEK 2010'!J:J)+SUMIF('LOGBOEK 2010'!N:N,"C"&amp;B58,'LOGBOEK 2010'!J:J)+SUMIF('LOGBOEK 2010'!N:N,"P"&amp;B58,'LOGBOEK 2010'!J:J),"")</f>
      </c>
      <c r="H58" s="248">
        <f>IF(SUMIF('LOGBOEK 2010'!N:N,"T"&amp;B58,'LOGBOEK 2010'!K:K)+SUMIF('LOGBOEK 2010'!N:N,"W"&amp;B58,'LOGBOEK 2010'!K:K)+SUMIF('LOGBOEK 2010'!N:N,"C"&amp;B58,'LOGBOEK 2010'!K:K)+SUMIF('LOGBOEK 2010'!N:N,"P"&amp;B58,'LOGBOEK 2010'!K:K)&gt;0,SUMIF('LOGBOEK 2010'!N:N,"T"&amp;B58,'LOGBOEK 2010'!K:K)+SUMIF('LOGBOEK 2010'!N:N,"W"&amp;B58,'LOGBOEK 2010'!K:K)+SUMIF('LOGBOEK 2010'!N:N,"C"&amp;B58,'LOGBOEK 2010'!K:K)+SUMIF('LOGBOEK 2010'!N:N,"P"&amp;B58,'LOGBOEK 2010'!K:K),"")</f>
      </c>
      <c r="I58" s="144">
        <f>IF(COUNTIF('LOGBOEK 2010'!N:N,"T"&amp;B58)&gt;0,COUNTIF('LOGBOEK 2010'!N:N,"T"&amp;B58),"")</f>
      </c>
      <c r="J58" s="212">
        <f>IF(SUMIF('LOGBOEK 2010'!N:N,"T"&amp;B58,'LOGBOEK 2010'!J:J)&gt;0,SUMIF('LOGBOEK 2010'!N:N,"T"&amp;B58,'LOGBOEK 2010'!J:J),"")</f>
      </c>
      <c r="K58" s="248">
        <f>IF(SUMIF('LOGBOEK 2010'!N:N,"T"&amp;B58,'LOGBOEK 2010'!K:K)&gt;0,SUMIF('LOGBOEK 2010'!N:N,"T"&amp;B58,'LOGBOEK 2010'!K:K),"")</f>
      </c>
      <c r="L58" s="144">
        <f>IF(COUNTIF('LOGBOEK 2010'!N:N,"W"&amp;B58)&gt;0,COUNTIF('LOGBOEK 2010'!N:N,"W"&amp;B58),"")</f>
      </c>
      <c r="M58" s="212">
        <f>IF(SUMIF('LOGBOEK 2010'!N:N,"W"&amp;B58,'LOGBOEK 2010'!J:J)&gt;0,SUMIF('LOGBOEK 2010'!N:N,"W"&amp;B58,'LOGBOEK 2010'!J:J),"")</f>
      </c>
      <c r="N58" s="248">
        <f>IF(SUMIF('LOGBOEK 2010'!N:N,"W"&amp;B58,'LOGBOEK 2010'!K:K)&gt;0,SUMIF('LOGBOEK 2010'!N:N,"W"&amp;B58,'LOGBOEK 2010'!K:K),"")</f>
      </c>
      <c r="O58" s="144">
        <f>IF(COUNTIF('LOGBOEK 2010'!N:N,"C"&amp;B58)&gt;0,COUNTIF('LOGBOEK 2010'!N:N,"C"&amp;B58),"")</f>
      </c>
      <c r="P58" s="212">
        <f>IF(SUMIF('LOGBOEK 2010'!N:N,"C"&amp;B58,'LOGBOEK 2010'!J:J)&gt;0,SUMIF('LOGBOEK 2010'!N:N,"C"&amp;B58,'LOGBOEK 2010'!J:J),"")</f>
      </c>
      <c r="Q58" s="248">
        <f>IF(SUMIF('LOGBOEK 2010'!N:N,"C"&amp;B58,'LOGBOEK 2010'!K:K)&gt;0,SUMIF('LOGBOEK 2010'!N:N,"C"&amp;B58,'LOGBOEK 2010'!K:K),"")</f>
      </c>
      <c r="R58" s="144">
        <f>IF(COUNTIF('LOGBOEK 2010'!N:N,"P"&amp;B58)&gt;0,COUNTIF('LOGBOEK 2010'!N:N,"P"&amp;B58),"")</f>
      </c>
      <c r="S58" s="212">
        <f>IF(SUMIF('LOGBOEK 2010'!N:N,"P"&amp;B58,'LOGBOEK 2010'!J:J)&gt;0,SUMIF('LOGBOEK 2010'!N:N,"P"&amp;B58,'LOGBOEK 2010'!J:J),"")</f>
      </c>
      <c r="T58" s="248">
        <f>IF(SUMIF('LOGBOEK 2010'!N:N,"P"&amp;B58,'LOGBOEK 2010'!K:K)&gt;0,SUMIF('LOGBOEK 2010'!N:N,"P"&amp;B58,'LOGBOEK 2010'!K:K),"")</f>
      </c>
      <c r="U58" s="144">
        <f>IF(COUNTIF('LOGBOEK 2010'!N:N,"H"&amp;B58)&gt;0,COUNTIF('LOGBOEK 2010'!N:N,"H"&amp;B58),"")</f>
      </c>
      <c r="V58" s="212">
        <f>IF(SUMIF('LOGBOEK 2010'!N:N,"H"&amp;B58,'LOGBOEK 2010'!J:J)&gt;0,SUMIF('LOGBOEK 2010'!N:N,"H"&amp;B58,'LOGBOEK 2010'!J:J),"")</f>
      </c>
      <c r="W58" s="248">
        <f>IF(SUMIF('LOGBOEK 2010'!N:N,"H"&amp;B58,'LOGBOEK 2010'!K:K)&gt;0,SUMIF('LOGBOEK 2010'!N:N,"H"&amp;B58,'LOGBOEK 2010'!K:K),"")</f>
      </c>
      <c r="X58" s="144">
        <f>IF(COUNTIF('LOGBOEK 2010'!N:N,"F"&amp;B58)&gt;0,COUNTIF('LOGBOEK 2010'!N:N,"F"&amp;B58),"")</f>
      </c>
      <c r="Y58" s="212">
        <f>IF(SUMIF('LOGBOEK 2010'!N:N,"F"&amp;B58,'LOGBOEK 2010'!J:J)&gt;0,SUMIF('LOGBOEK 2010'!N:N,"F"&amp;B58,'LOGBOEK 2010'!J:J),"")</f>
      </c>
      <c r="Z58" s="248">
        <f>IF(SUMIF('LOGBOEK 2010'!N:N,"F"&amp;B58,'LOGBOEK 2010'!K:K)&gt;0,SUMIF('LOGBOEK 2010'!N:N,"F"&amp;B58,'LOGBOEK 2010'!K:K),"")</f>
      </c>
    </row>
    <row r="59" spans="1:26" ht="12.75">
      <c r="A59" s="138" t="str">
        <f t="shared" si="0"/>
        <v>week 39</v>
      </c>
      <c r="B59" s="138">
        <v>39</v>
      </c>
      <c r="C59" s="166">
        <f t="shared" si="1"/>
        <v>273</v>
      </c>
      <c r="D59" s="166">
        <f t="shared" si="2"/>
        <v>279</v>
      </c>
      <c r="E59" s="166">
        <f>IF(COUNTIF('LOGBOEK 2010'!N:N,"R"&amp;B59)&gt;0,COUNTIF('LOGBOEK 2010'!N:N,"R"&amp;B59),"")</f>
      </c>
      <c r="F59" s="144">
        <f>IF(COUNTIF('LOGBOEK 2010'!N:N,"T"&amp;B59)+COUNTIF('LOGBOEK 2010'!N:N,"W"&amp;B59)+COUNTIF('LOGBOEK 2010'!N:N,"C"&amp;B59)+COUNTIF('LOGBOEK 2010'!N:N,"P"&amp;B59)&gt;0,COUNTIF('LOGBOEK 2010'!N:N,"T"&amp;B59)+COUNTIF('LOGBOEK 2010'!N:N,"W"&amp;B59)+COUNTIF('LOGBOEK 2010'!N:N,"C"&amp;B59)+COUNTIF('LOGBOEK 2010'!N:N,"P"&amp;B59),"")</f>
      </c>
      <c r="G59" s="212">
        <f>IF(SUMIF('LOGBOEK 2010'!N:N,"T"&amp;B59,'LOGBOEK 2010'!J:J)+SUMIF('LOGBOEK 2010'!N:N,"W"&amp;B59,'LOGBOEK 2010'!J:J)+SUMIF('LOGBOEK 2010'!N:N,"C"&amp;B59,'LOGBOEK 2010'!J:J)+SUMIF('LOGBOEK 2010'!N:N,"P"&amp;B59,'LOGBOEK 2010'!J:J)&gt;0,SUMIF('LOGBOEK 2010'!N:N,"T"&amp;B59,'LOGBOEK 2010'!J:J)+SUMIF('LOGBOEK 2010'!N:N,"W"&amp;B59,'LOGBOEK 2010'!J:J)+SUMIF('LOGBOEK 2010'!N:N,"C"&amp;B59,'LOGBOEK 2010'!J:J)+SUMIF('LOGBOEK 2010'!N:N,"P"&amp;B59,'LOGBOEK 2010'!J:J),"")</f>
      </c>
      <c r="H59" s="248">
        <f>IF(SUMIF('LOGBOEK 2010'!N:N,"T"&amp;B59,'LOGBOEK 2010'!K:K)+SUMIF('LOGBOEK 2010'!N:N,"W"&amp;B59,'LOGBOEK 2010'!K:K)+SUMIF('LOGBOEK 2010'!N:N,"C"&amp;B59,'LOGBOEK 2010'!K:K)+SUMIF('LOGBOEK 2010'!N:N,"P"&amp;B59,'LOGBOEK 2010'!K:K)&gt;0,SUMIF('LOGBOEK 2010'!N:N,"T"&amp;B59,'LOGBOEK 2010'!K:K)+SUMIF('LOGBOEK 2010'!N:N,"W"&amp;B59,'LOGBOEK 2010'!K:K)+SUMIF('LOGBOEK 2010'!N:N,"C"&amp;B59,'LOGBOEK 2010'!K:K)+SUMIF('LOGBOEK 2010'!N:N,"P"&amp;B59,'LOGBOEK 2010'!K:K),"")</f>
      </c>
      <c r="I59" s="144">
        <f>IF(COUNTIF('LOGBOEK 2010'!N:N,"T"&amp;B59)&gt;0,COUNTIF('LOGBOEK 2010'!N:N,"T"&amp;B59),"")</f>
      </c>
      <c r="J59" s="212">
        <f>IF(SUMIF('LOGBOEK 2010'!N:N,"T"&amp;B59,'LOGBOEK 2010'!J:J)&gt;0,SUMIF('LOGBOEK 2010'!N:N,"T"&amp;B59,'LOGBOEK 2010'!J:J),"")</f>
      </c>
      <c r="K59" s="248">
        <f>IF(SUMIF('LOGBOEK 2010'!N:N,"T"&amp;B59,'LOGBOEK 2010'!K:K)&gt;0,SUMIF('LOGBOEK 2010'!N:N,"T"&amp;B59,'LOGBOEK 2010'!K:K),"")</f>
      </c>
      <c r="L59" s="144">
        <f>IF(COUNTIF('LOGBOEK 2010'!N:N,"W"&amp;B59)&gt;0,COUNTIF('LOGBOEK 2010'!N:N,"W"&amp;B59),"")</f>
      </c>
      <c r="M59" s="212">
        <f>IF(SUMIF('LOGBOEK 2010'!N:N,"W"&amp;B59,'LOGBOEK 2010'!J:J)&gt;0,SUMIF('LOGBOEK 2010'!N:N,"W"&amp;B59,'LOGBOEK 2010'!J:J),"")</f>
      </c>
      <c r="N59" s="248">
        <f>IF(SUMIF('LOGBOEK 2010'!N:N,"W"&amp;B59,'LOGBOEK 2010'!K:K)&gt;0,SUMIF('LOGBOEK 2010'!N:N,"W"&amp;B59,'LOGBOEK 2010'!K:K),"")</f>
      </c>
      <c r="O59" s="144">
        <f>IF(COUNTIF('LOGBOEK 2010'!N:N,"C"&amp;B59)&gt;0,COUNTIF('LOGBOEK 2010'!N:N,"C"&amp;B59),"")</f>
      </c>
      <c r="P59" s="212">
        <f>IF(SUMIF('LOGBOEK 2010'!N:N,"C"&amp;B59,'LOGBOEK 2010'!J:J)&gt;0,SUMIF('LOGBOEK 2010'!N:N,"C"&amp;B59,'LOGBOEK 2010'!J:J),"")</f>
      </c>
      <c r="Q59" s="248">
        <f>IF(SUMIF('LOGBOEK 2010'!N:N,"C"&amp;B59,'LOGBOEK 2010'!K:K)&gt;0,SUMIF('LOGBOEK 2010'!N:N,"C"&amp;B59,'LOGBOEK 2010'!K:K),"")</f>
      </c>
      <c r="R59" s="144">
        <f>IF(COUNTIF('LOGBOEK 2010'!N:N,"P"&amp;B59)&gt;0,COUNTIF('LOGBOEK 2010'!N:N,"P"&amp;B59),"")</f>
      </c>
      <c r="S59" s="212">
        <f>IF(SUMIF('LOGBOEK 2010'!N:N,"P"&amp;B59,'LOGBOEK 2010'!J:J)&gt;0,SUMIF('LOGBOEK 2010'!N:N,"P"&amp;B59,'LOGBOEK 2010'!J:J),"")</f>
      </c>
      <c r="T59" s="248">
        <f>IF(SUMIF('LOGBOEK 2010'!N:N,"P"&amp;B59,'LOGBOEK 2010'!K:K)&gt;0,SUMIF('LOGBOEK 2010'!N:N,"P"&amp;B59,'LOGBOEK 2010'!K:K),"")</f>
      </c>
      <c r="U59" s="144">
        <f>IF(COUNTIF('LOGBOEK 2010'!N:N,"H"&amp;B59)&gt;0,COUNTIF('LOGBOEK 2010'!N:N,"H"&amp;B59),"")</f>
      </c>
      <c r="V59" s="212">
        <f>IF(SUMIF('LOGBOEK 2010'!N:N,"H"&amp;B59,'LOGBOEK 2010'!J:J)&gt;0,SUMIF('LOGBOEK 2010'!N:N,"H"&amp;B59,'LOGBOEK 2010'!J:J),"")</f>
      </c>
      <c r="W59" s="248">
        <f>IF(SUMIF('LOGBOEK 2010'!N:N,"H"&amp;B59,'LOGBOEK 2010'!K:K)&gt;0,SUMIF('LOGBOEK 2010'!N:N,"H"&amp;B59,'LOGBOEK 2010'!K:K),"")</f>
      </c>
      <c r="X59" s="144">
        <f>IF(COUNTIF('LOGBOEK 2010'!N:N,"F"&amp;B59)&gt;0,COUNTIF('LOGBOEK 2010'!N:N,"F"&amp;B59),"")</f>
      </c>
      <c r="Y59" s="212">
        <f>IF(SUMIF('LOGBOEK 2010'!N:N,"F"&amp;B59,'LOGBOEK 2010'!J:J)&gt;0,SUMIF('LOGBOEK 2010'!N:N,"F"&amp;B59,'LOGBOEK 2010'!J:J),"")</f>
      </c>
      <c r="Z59" s="248">
        <f>IF(SUMIF('LOGBOEK 2010'!N:N,"F"&amp;B59,'LOGBOEK 2010'!K:K)&gt;0,SUMIF('LOGBOEK 2010'!N:N,"F"&amp;B59,'LOGBOEK 2010'!K:K),"")</f>
      </c>
    </row>
    <row r="60" spans="1:26" ht="12.75">
      <c r="A60" s="139" t="str">
        <f t="shared" si="0"/>
        <v>week 40</v>
      </c>
      <c r="B60" s="139">
        <v>40</v>
      </c>
      <c r="C60" s="166">
        <f t="shared" si="1"/>
        <v>280</v>
      </c>
      <c r="D60" s="166">
        <f t="shared" si="2"/>
        <v>286</v>
      </c>
      <c r="E60" s="166">
        <f>IF(COUNTIF('LOGBOEK 2010'!N:N,"R"&amp;B60)&gt;0,COUNTIF('LOGBOEK 2010'!N:N,"R"&amp;B60),"")</f>
      </c>
      <c r="F60" s="144">
        <f>IF(COUNTIF('LOGBOEK 2010'!N:N,"T"&amp;B60)+COUNTIF('LOGBOEK 2010'!N:N,"W"&amp;B60)+COUNTIF('LOGBOEK 2010'!N:N,"C"&amp;B60)+COUNTIF('LOGBOEK 2010'!N:N,"P"&amp;B60)&gt;0,COUNTIF('LOGBOEK 2010'!N:N,"T"&amp;B60)+COUNTIF('LOGBOEK 2010'!N:N,"W"&amp;B60)+COUNTIF('LOGBOEK 2010'!N:N,"C"&amp;B60)+COUNTIF('LOGBOEK 2010'!N:N,"P"&amp;B60),"")</f>
      </c>
      <c r="G60" s="212">
        <f>IF(SUMIF('LOGBOEK 2010'!N:N,"T"&amp;B60,'LOGBOEK 2010'!J:J)+SUMIF('LOGBOEK 2010'!N:N,"W"&amp;B60,'LOGBOEK 2010'!J:J)+SUMIF('LOGBOEK 2010'!N:N,"C"&amp;B60,'LOGBOEK 2010'!J:J)+SUMIF('LOGBOEK 2010'!N:N,"P"&amp;B60,'LOGBOEK 2010'!J:J)&gt;0,SUMIF('LOGBOEK 2010'!N:N,"T"&amp;B60,'LOGBOEK 2010'!J:J)+SUMIF('LOGBOEK 2010'!N:N,"W"&amp;B60,'LOGBOEK 2010'!J:J)+SUMIF('LOGBOEK 2010'!N:N,"C"&amp;B60,'LOGBOEK 2010'!J:J)+SUMIF('LOGBOEK 2010'!N:N,"P"&amp;B60,'LOGBOEK 2010'!J:J),"")</f>
      </c>
      <c r="H60" s="248">
        <f>IF(SUMIF('LOGBOEK 2010'!N:N,"T"&amp;B60,'LOGBOEK 2010'!K:K)+SUMIF('LOGBOEK 2010'!N:N,"W"&amp;B60,'LOGBOEK 2010'!K:K)+SUMIF('LOGBOEK 2010'!N:N,"C"&amp;B60,'LOGBOEK 2010'!K:K)+SUMIF('LOGBOEK 2010'!N:N,"P"&amp;B60,'LOGBOEK 2010'!K:K)&gt;0,SUMIF('LOGBOEK 2010'!N:N,"T"&amp;B60,'LOGBOEK 2010'!K:K)+SUMIF('LOGBOEK 2010'!N:N,"W"&amp;B60,'LOGBOEK 2010'!K:K)+SUMIF('LOGBOEK 2010'!N:N,"C"&amp;B60,'LOGBOEK 2010'!K:K)+SUMIF('LOGBOEK 2010'!N:N,"P"&amp;B60,'LOGBOEK 2010'!K:K),"")</f>
      </c>
      <c r="I60" s="144">
        <f>IF(COUNTIF('LOGBOEK 2010'!N:N,"T"&amp;B60)&gt;0,COUNTIF('LOGBOEK 2010'!N:N,"T"&amp;B60),"")</f>
      </c>
      <c r="J60" s="212">
        <f>IF(SUMIF('LOGBOEK 2010'!N:N,"T"&amp;B60,'LOGBOEK 2010'!J:J)&gt;0,SUMIF('LOGBOEK 2010'!N:N,"T"&amp;B60,'LOGBOEK 2010'!J:J),"")</f>
      </c>
      <c r="K60" s="248">
        <f>IF(SUMIF('LOGBOEK 2010'!N:N,"T"&amp;B60,'LOGBOEK 2010'!K:K)&gt;0,SUMIF('LOGBOEK 2010'!N:N,"T"&amp;B60,'LOGBOEK 2010'!K:K),"")</f>
      </c>
      <c r="L60" s="144">
        <f>IF(COUNTIF('LOGBOEK 2010'!N:N,"W"&amp;B60)&gt;0,COUNTIF('LOGBOEK 2010'!N:N,"W"&amp;B60),"")</f>
      </c>
      <c r="M60" s="212">
        <f>IF(SUMIF('LOGBOEK 2010'!N:N,"W"&amp;B60,'LOGBOEK 2010'!J:J)&gt;0,SUMIF('LOGBOEK 2010'!N:N,"W"&amp;B60,'LOGBOEK 2010'!J:J),"")</f>
      </c>
      <c r="N60" s="248">
        <f>IF(SUMIF('LOGBOEK 2010'!N:N,"W"&amp;B60,'LOGBOEK 2010'!K:K)&gt;0,SUMIF('LOGBOEK 2010'!N:N,"W"&amp;B60,'LOGBOEK 2010'!K:K),"")</f>
      </c>
      <c r="O60" s="144">
        <f>IF(COUNTIF('LOGBOEK 2010'!N:N,"C"&amp;B60)&gt;0,COUNTIF('LOGBOEK 2010'!N:N,"C"&amp;B60),"")</f>
      </c>
      <c r="P60" s="212">
        <f>IF(SUMIF('LOGBOEK 2010'!N:N,"C"&amp;B60,'LOGBOEK 2010'!J:J)&gt;0,SUMIF('LOGBOEK 2010'!N:N,"C"&amp;B60,'LOGBOEK 2010'!J:J),"")</f>
      </c>
      <c r="Q60" s="248">
        <f>IF(SUMIF('LOGBOEK 2010'!N:N,"C"&amp;B60,'LOGBOEK 2010'!K:K)&gt;0,SUMIF('LOGBOEK 2010'!N:N,"C"&amp;B60,'LOGBOEK 2010'!K:K),"")</f>
      </c>
      <c r="R60" s="144">
        <f>IF(COUNTIF('LOGBOEK 2010'!N:N,"P"&amp;B60)&gt;0,COUNTIF('LOGBOEK 2010'!N:N,"P"&amp;B60),"")</f>
      </c>
      <c r="S60" s="212">
        <f>IF(SUMIF('LOGBOEK 2010'!N:N,"P"&amp;B60,'LOGBOEK 2010'!J:J)&gt;0,SUMIF('LOGBOEK 2010'!N:N,"P"&amp;B60,'LOGBOEK 2010'!J:J),"")</f>
      </c>
      <c r="T60" s="248">
        <f>IF(SUMIF('LOGBOEK 2010'!N:N,"P"&amp;B60,'LOGBOEK 2010'!K:K)&gt;0,SUMIF('LOGBOEK 2010'!N:N,"P"&amp;B60,'LOGBOEK 2010'!K:K),"")</f>
      </c>
      <c r="U60" s="144">
        <f>IF(COUNTIF('LOGBOEK 2010'!N:N,"H"&amp;B60)&gt;0,COUNTIF('LOGBOEK 2010'!N:N,"H"&amp;B60),"")</f>
      </c>
      <c r="V60" s="212">
        <f>IF(SUMIF('LOGBOEK 2010'!N:N,"H"&amp;B60,'LOGBOEK 2010'!J:J)&gt;0,SUMIF('LOGBOEK 2010'!N:N,"H"&amp;B60,'LOGBOEK 2010'!J:J),"")</f>
      </c>
      <c r="W60" s="248">
        <f>IF(SUMIF('LOGBOEK 2010'!N:N,"H"&amp;B60,'LOGBOEK 2010'!K:K)&gt;0,SUMIF('LOGBOEK 2010'!N:N,"H"&amp;B60,'LOGBOEK 2010'!K:K),"")</f>
      </c>
      <c r="X60" s="144">
        <f>IF(COUNTIF('LOGBOEK 2010'!N:N,"F"&amp;B60)&gt;0,COUNTIF('LOGBOEK 2010'!N:N,"F"&amp;B60),"")</f>
      </c>
      <c r="Y60" s="212">
        <f>IF(SUMIF('LOGBOEK 2010'!N:N,"F"&amp;B60,'LOGBOEK 2010'!J:J)&gt;0,SUMIF('LOGBOEK 2010'!N:N,"F"&amp;B60,'LOGBOEK 2010'!J:J),"")</f>
      </c>
      <c r="Z60" s="248">
        <f>IF(SUMIF('LOGBOEK 2010'!N:N,"F"&amp;B60,'LOGBOEK 2010'!K:K)&gt;0,SUMIF('LOGBOEK 2010'!N:N,"F"&amp;B60,'LOGBOEK 2010'!K:K),"")</f>
      </c>
    </row>
    <row r="61" spans="1:26" ht="12.75">
      <c r="A61" s="139" t="str">
        <f t="shared" si="0"/>
        <v>week 41</v>
      </c>
      <c r="B61" s="139">
        <v>41</v>
      </c>
      <c r="C61" s="166">
        <f t="shared" si="1"/>
        <v>287</v>
      </c>
      <c r="D61" s="166">
        <f t="shared" si="2"/>
        <v>293</v>
      </c>
      <c r="E61" s="166">
        <f>IF(COUNTIF('LOGBOEK 2010'!N:N,"R"&amp;B61)&gt;0,COUNTIF('LOGBOEK 2010'!N:N,"R"&amp;B61),"")</f>
      </c>
      <c r="F61" s="144">
        <f>IF(COUNTIF('LOGBOEK 2010'!N:N,"T"&amp;B61)+COUNTIF('LOGBOEK 2010'!N:N,"W"&amp;B61)+COUNTIF('LOGBOEK 2010'!N:N,"C"&amp;B61)+COUNTIF('LOGBOEK 2010'!N:N,"P"&amp;B61)&gt;0,COUNTIF('LOGBOEK 2010'!N:N,"T"&amp;B61)+COUNTIF('LOGBOEK 2010'!N:N,"W"&amp;B61)+COUNTIF('LOGBOEK 2010'!N:N,"C"&amp;B61)+COUNTIF('LOGBOEK 2010'!N:N,"P"&amp;B61),"")</f>
      </c>
      <c r="G61" s="212">
        <f>IF(SUMIF('LOGBOEK 2010'!N:N,"T"&amp;B61,'LOGBOEK 2010'!J:J)+SUMIF('LOGBOEK 2010'!N:N,"W"&amp;B61,'LOGBOEK 2010'!J:J)+SUMIF('LOGBOEK 2010'!N:N,"C"&amp;B61,'LOGBOEK 2010'!J:J)+SUMIF('LOGBOEK 2010'!N:N,"P"&amp;B61,'LOGBOEK 2010'!J:J)&gt;0,SUMIF('LOGBOEK 2010'!N:N,"T"&amp;B61,'LOGBOEK 2010'!J:J)+SUMIF('LOGBOEK 2010'!N:N,"W"&amp;B61,'LOGBOEK 2010'!J:J)+SUMIF('LOGBOEK 2010'!N:N,"C"&amp;B61,'LOGBOEK 2010'!J:J)+SUMIF('LOGBOEK 2010'!N:N,"P"&amp;B61,'LOGBOEK 2010'!J:J),"")</f>
      </c>
      <c r="H61" s="248">
        <f>IF(SUMIF('LOGBOEK 2010'!N:N,"T"&amp;B61,'LOGBOEK 2010'!K:K)+SUMIF('LOGBOEK 2010'!N:N,"W"&amp;B61,'LOGBOEK 2010'!K:K)+SUMIF('LOGBOEK 2010'!N:N,"C"&amp;B61,'LOGBOEK 2010'!K:K)+SUMIF('LOGBOEK 2010'!N:N,"P"&amp;B61,'LOGBOEK 2010'!K:K)&gt;0,SUMIF('LOGBOEK 2010'!N:N,"T"&amp;B61,'LOGBOEK 2010'!K:K)+SUMIF('LOGBOEK 2010'!N:N,"W"&amp;B61,'LOGBOEK 2010'!K:K)+SUMIF('LOGBOEK 2010'!N:N,"C"&amp;B61,'LOGBOEK 2010'!K:K)+SUMIF('LOGBOEK 2010'!N:N,"P"&amp;B61,'LOGBOEK 2010'!K:K),"")</f>
      </c>
      <c r="I61" s="144">
        <f>IF(COUNTIF('LOGBOEK 2010'!N:N,"T"&amp;B61)&gt;0,COUNTIF('LOGBOEK 2010'!N:N,"T"&amp;B61),"")</f>
      </c>
      <c r="J61" s="212">
        <f>IF(SUMIF('LOGBOEK 2010'!N:N,"T"&amp;B61,'LOGBOEK 2010'!J:J)&gt;0,SUMIF('LOGBOEK 2010'!N:N,"T"&amp;B61,'LOGBOEK 2010'!J:J),"")</f>
      </c>
      <c r="K61" s="248">
        <f>IF(SUMIF('LOGBOEK 2010'!N:N,"T"&amp;B61,'LOGBOEK 2010'!K:K)&gt;0,SUMIF('LOGBOEK 2010'!N:N,"T"&amp;B61,'LOGBOEK 2010'!K:K),"")</f>
      </c>
      <c r="L61" s="144">
        <f>IF(COUNTIF('LOGBOEK 2010'!N:N,"W"&amp;B61)&gt;0,COUNTIF('LOGBOEK 2010'!N:N,"W"&amp;B61),"")</f>
      </c>
      <c r="M61" s="212">
        <f>IF(SUMIF('LOGBOEK 2010'!N:N,"W"&amp;B61,'LOGBOEK 2010'!J:J)&gt;0,SUMIF('LOGBOEK 2010'!N:N,"W"&amp;B61,'LOGBOEK 2010'!J:J),"")</f>
      </c>
      <c r="N61" s="248">
        <f>IF(SUMIF('LOGBOEK 2010'!N:N,"W"&amp;B61,'LOGBOEK 2010'!K:K)&gt;0,SUMIF('LOGBOEK 2010'!N:N,"W"&amp;B61,'LOGBOEK 2010'!K:K),"")</f>
      </c>
      <c r="O61" s="144">
        <f>IF(COUNTIF('LOGBOEK 2010'!N:N,"C"&amp;B61)&gt;0,COUNTIF('LOGBOEK 2010'!N:N,"C"&amp;B61),"")</f>
      </c>
      <c r="P61" s="212">
        <f>IF(SUMIF('LOGBOEK 2010'!N:N,"C"&amp;B61,'LOGBOEK 2010'!J:J)&gt;0,SUMIF('LOGBOEK 2010'!N:N,"C"&amp;B61,'LOGBOEK 2010'!J:J),"")</f>
      </c>
      <c r="Q61" s="248">
        <f>IF(SUMIF('LOGBOEK 2010'!N:N,"C"&amp;B61,'LOGBOEK 2010'!K:K)&gt;0,SUMIF('LOGBOEK 2010'!N:N,"C"&amp;B61,'LOGBOEK 2010'!K:K),"")</f>
      </c>
      <c r="R61" s="144">
        <f>IF(COUNTIF('LOGBOEK 2010'!N:N,"P"&amp;B61)&gt;0,COUNTIF('LOGBOEK 2010'!N:N,"P"&amp;B61),"")</f>
      </c>
      <c r="S61" s="212">
        <f>IF(SUMIF('LOGBOEK 2010'!N:N,"P"&amp;B61,'LOGBOEK 2010'!J:J)&gt;0,SUMIF('LOGBOEK 2010'!N:N,"P"&amp;B61,'LOGBOEK 2010'!J:J),"")</f>
      </c>
      <c r="T61" s="248">
        <f>IF(SUMIF('LOGBOEK 2010'!N:N,"P"&amp;B61,'LOGBOEK 2010'!K:K)&gt;0,SUMIF('LOGBOEK 2010'!N:N,"P"&amp;B61,'LOGBOEK 2010'!K:K),"")</f>
      </c>
      <c r="U61" s="144">
        <f>IF(COUNTIF('LOGBOEK 2010'!N:N,"H"&amp;B61)&gt;0,COUNTIF('LOGBOEK 2010'!N:N,"H"&amp;B61),"")</f>
      </c>
      <c r="V61" s="212">
        <f>IF(SUMIF('LOGBOEK 2010'!N:N,"H"&amp;B61,'LOGBOEK 2010'!J:J)&gt;0,SUMIF('LOGBOEK 2010'!N:N,"H"&amp;B61,'LOGBOEK 2010'!J:J),"")</f>
      </c>
      <c r="W61" s="248">
        <f>IF(SUMIF('LOGBOEK 2010'!N:N,"H"&amp;B61,'LOGBOEK 2010'!K:K)&gt;0,SUMIF('LOGBOEK 2010'!N:N,"H"&amp;B61,'LOGBOEK 2010'!K:K),"")</f>
      </c>
      <c r="X61" s="144">
        <f>IF(COUNTIF('LOGBOEK 2010'!N:N,"F"&amp;B61)&gt;0,COUNTIF('LOGBOEK 2010'!N:N,"F"&amp;B61),"")</f>
      </c>
      <c r="Y61" s="212">
        <f>IF(SUMIF('LOGBOEK 2010'!N:N,"F"&amp;B61,'LOGBOEK 2010'!J:J)&gt;0,SUMIF('LOGBOEK 2010'!N:N,"F"&amp;B61,'LOGBOEK 2010'!J:J),"")</f>
      </c>
      <c r="Z61" s="248">
        <f>IF(SUMIF('LOGBOEK 2010'!N:N,"F"&amp;B61,'LOGBOEK 2010'!K:K)&gt;0,SUMIF('LOGBOEK 2010'!N:N,"F"&amp;B61,'LOGBOEK 2010'!K:K),"")</f>
      </c>
    </row>
    <row r="62" spans="1:26" ht="12.75">
      <c r="A62" s="139" t="str">
        <f t="shared" si="0"/>
        <v>week 42</v>
      </c>
      <c r="B62" s="139">
        <v>42</v>
      </c>
      <c r="C62" s="166">
        <f t="shared" si="1"/>
        <v>294</v>
      </c>
      <c r="D62" s="166">
        <f t="shared" si="2"/>
        <v>300</v>
      </c>
      <c r="E62" s="166">
        <f>IF(COUNTIF('LOGBOEK 2010'!N:N,"R"&amp;B62)&gt;0,COUNTIF('LOGBOEK 2010'!N:N,"R"&amp;B62),"")</f>
      </c>
      <c r="F62" s="144">
        <f>IF(COUNTIF('LOGBOEK 2010'!N:N,"T"&amp;B62)+COUNTIF('LOGBOEK 2010'!N:N,"W"&amp;B62)+COUNTIF('LOGBOEK 2010'!N:N,"C"&amp;B62)+COUNTIF('LOGBOEK 2010'!N:N,"P"&amp;B62)&gt;0,COUNTIF('LOGBOEK 2010'!N:N,"T"&amp;B62)+COUNTIF('LOGBOEK 2010'!N:N,"W"&amp;B62)+COUNTIF('LOGBOEK 2010'!N:N,"C"&amp;B62)+COUNTIF('LOGBOEK 2010'!N:N,"P"&amp;B62),"")</f>
      </c>
      <c r="G62" s="212">
        <f>IF(SUMIF('LOGBOEK 2010'!N:N,"T"&amp;B62,'LOGBOEK 2010'!J:J)+SUMIF('LOGBOEK 2010'!N:N,"W"&amp;B62,'LOGBOEK 2010'!J:J)+SUMIF('LOGBOEK 2010'!N:N,"C"&amp;B62,'LOGBOEK 2010'!J:J)+SUMIF('LOGBOEK 2010'!N:N,"P"&amp;B62,'LOGBOEK 2010'!J:J)&gt;0,SUMIF('LOGBOEK 2010'!N:N,"T"&amp;B62,'LOGBOEK 2010'!J:J)+SUMIF('LOGBOEK 2010'!N:N,"W"&amp;B62,'LOGBOEK 2010'!J:J)+SUMIF('LOGBOEK 2010'!N:N,"C"&amp;B62,'LOGBOEK 2010'!J:J)+SUMIF('LOGBOEK 2010'!N:N,"P"&amp;B62,'LOGBOEK 2010'!J:J),"")</f>
      </c>
      <c r="H62" s="248">
        <f>IF(SUMIF('LOGBOEK 2010'!N:N,"T"&amp;B62,'LOGBOEK 2010'!K:K)+SUMIF('LOGBOEK 2010'!N:N,"W"&amp;B62,'LOGBOEK 2010'!K:K)+SUMIF('LOGBOEK 2010'!N:N,"C"&amp;B62,'LOGBOEK 2010'!K:K)+SUMIF('LOGBOEK 2010'!N:N,"P"&amp;B62,'LOGBOEK 2010'!K:K)&gt;0,SUMIF('LOGBOEK 2010'!N:N,"T"&amp;B62,'LOGBOEK 2010'!K:K)+SUMIF('LOGBOEK 2010'!N:N,"W"&amp;B62,'LOGBOEK 2010'!K:K)+SUMIF('LOGBOEK 2010'!N:N,"C"&amp;B62,'LOGBOEK 2010'!K:K)+SUMIF('LOGBOEK 2010'!N:N,"P"&amp;B62,'LOGBOEK 2010'!K:K),"")</f>
      </c>
      <c r="I62" s="144">
        <f>IF(COUNTIF('LOGBOEK 2010'!N:N,"T"&amp;B62)&gt;0,COUNTIF('LOGBOEK 2010'!N:N,"T"&amp;B62),"")</f>
      </c>
      <c r="J62" s="212">
        <f>IF(SUMIF('LOGBOEK 2010'!N:N,"T"&amp;B62,'LOGBOEK 2010'!J:J)&gt;0,SUMIF('LOGBOEK 2010'!N:N,"T"&amp;B62,'LOGBOEK 2010'!J:J),"")</f>
      </c>
      <c r="K62" s="248">
        <f>IF(SUMIF('LOGBOEK 2010'!N:N,"T"&amp;B62,'LOGBOEK 2010'!K:K)&gt;0,SUMIF('LOGBOEK 2010'!N:N,"T"&amp;B62,'LOGBOEK 2010'!K:K),"")</f>
      </c>
      <c r="L62" s="144">
        <f>IF(COUNTIF('LOGBOEK 2010'!N:N,"W"&amp;B62)&gt;0,COUNTIF('LOGBOEK 2010'!N:N,"W"&amp;B62),"")</f>
      </c>
      <c r="M62" s="212">
        <f>IF(SUMIF('LOGBOEK 2010'!N:N,"W"&amp;B62,'LOGBOEK 2010'!J:J)&gt;0,SUMIF('LOGBOEK 2010'!N:N,"W"&amp;B62,'LOGBOEK 2010'!J:J),"")</f>
      </c>
      <c r="N62" s="248">
        <f>IF(SUMIF('LOGBOEK 2010'!N:N,"W"&amp;B62,'LOGBOEK 2010'!K:K)&gt;0,SUMIF('LOGBOEK 2010'!N:N,"W"&amp;B62,'LOGBOEK 2010'!K:K),"")</f>
      </c>
      <c r="O62" s="144">
        <f>IF(COUNTIF('LOGBOEK 2010'!N:N,"C"&amp;B62)&gt;0,COUNTIF('LOGBOEK 2010'!N:N,"C"&amp;B62),"")</f>
      </c>
      <c r="P62" s="212">
        <f>IF(SUMIF('LOGBOEK 2010'!N:N,"C"&amp;B62,'LOGBOEK 2010'!J:J)&gt;0,SUMIF('LOGBOEK 2010'!N:N,"C"&amp;B62,'LOGBOEK 2010'!J:J),"")</f>
      </c>
      <c r="Q62" s="248">
        <f>IF(SUMIF('LOGBOEK 2010'!N:N,"C"&amp;B62,'LOGBOEK 2010'!K:K)&gt;0,SUMIF('LOGBOEK 2010'!N:N,"C"&amp;B62,'LOGBOEK 2010'!K:K),"")</f>
      </c>
      <c r="R62" s="144">
        <f>IF(COUNTIF('LOGBOEK 2010'!N:N,"P"&amp;B62)&gt;0,COUNTIF('LOGBOEK 2010'!N:N,"P"&amp;B62),"")</f>
      </c>
      <c r="S62" s="212">
        <f>IF(SUMIF('LOGBOEK 2010'!N:N,"P"&amp;B62,'LOGBOEK 2010'!J:J)&gt;0,SUMIF('LOGBOEK 2010'!N:N,"P"&amp;B62,'LOGBOEK 2010'!J:J),"")</f>
      </c>
      <c r="T62" s="248">
        <f>IF(SUMIF('LOGBOEK 2010'!N:N,"P"&amp;B62,'LOGBOEK 2010'!K:K)&gt;0,SUMIF('LOGBOEK 2010'!N:N,"P"&amp;B62,'LOGBOEK 2010'!K:K),"")</f>
      </c>
      <c r="U62" s="144">
        <f>IF(COUNTIF('LOGBOEK 2010'!N:N,"H"&amp;B62)&gt;0,COUNTIF('LOGBOEK 2010'!N:N,"H"&amp;B62),"")</f>
      </c>
      <c r="V62" s="212">
        <f>IF(SUMIF('LOGBOEK 2010'!N:N,"H"&amp;B62,'LOGBOEK 2010'!J:J)&gt;0,SUMIF('LOGBOEK 2010'!N:N,"H"&amp;B62,'LOGBOEK 2010'!J:J),"")</f>
      </c>
      <c r="W62" s="248">
        <f>IF(SUMIF('LOGBOEK 2010'!N:N,"H"&amp;B62,'LOGBOEK 2010'!K:K)&gt;0,SUMIF('LOGBOEK 2010'!N:N,"H"&amp;B62,'LOGBOEK 2010'!K:K),"")</f>
      </c>
      <c r="X62" s="144">
        <f>IF(COUNTIF('LOGBOEK 2010'!N:N,"F"&amp;B62)&gt;0,COUNTIF('LOGBOEK 2010'!N:N,"F"&amp;B62),"")</f>
      </c>
      <c r="Y62" s="212">
        <f>IF(SUMIF('LOGBOEK 2010'!N:N,"F"&amp;B62,'LOGBOEK 2010'!J:J)&gt;0,SUMIF('LOGBOEK 2010'!N:N,"F"&amp;B62,'LOGBOEK 2010'!J:J),"")</f>
      </c>
      <c r="Z62" s="248">
        <f>IF(SUMIF('LOGBOEK 2010'!N:N,"F"&amp;B62,'LOGBOEK 2010'!K:K)&gt;0,SUMIF('LOGBOEK 2010'!N:N,"F"&amp;B62,'LOGBOEK 2010'!K:K),"")</f>
      </c>
    </row>
    <row r="63" spans="1:26" ht="12.75">
      <c r="A63" s="139" t="str">
        <f t="shared" si="0"/>
        <v>week 43</v>
      </c>
      <c r="B63" s="139">
        <v>43</v>
      </c>
      <c r="C63" s="166">
        <f t="shared" si="1"/>
        <v>301</v>
      </c>
      <c r="D63" s="166">
        <f t="shared" si="2"/>
        <v>307</v>
      </c>
      <c r="E63" s="166">
        <f>IF(COUNTIF('LOGBOEK 2010'!N:N,"R"&amp;B63)&gt;0,COUNTIF('LOGBOEK 2010'!N:N,"R"&amp;B63),"")</f>
      </c>
      <c r="F63" s="144">
        <f>IF(COUNTIF('LOGBOEK 2010'!N:N,"T"&amp;B63)+COUNTIF('LOGBOEK 2010'!N:N,"W"&amp;B63)+COUNTIF('LOGBOEK 2010'!N:N,"C"&amp;B63)+COUNTIF('LOGBOEK 2010'!N:N,"P"&amp;B63)&gt;0,COUNTIF('LOGBOEK 2010'!N:N,"T"&amp;B63)+COUNTIF('LOGBOEK 2010'!N:N,"W"&amp;B63)+COUNTIF('LOGBOEK 2010'!N:N,"C"&amp;B63)+COUNTIF('LOGBOEK 2010'!N:N,"P"&amp;B63),"")</f>
      </c>
      <c r="G63" s="212">
        <f>IF(SUMIF('LOGBOEK 2010'!N:N,"T"&amp;B63,'LOGBOEK 2010'!J:J)+SUMIF('LOGBOEK 2010'!N:N,"W"&amp;B63,'LOGBOEK 2010'!J:J)+SUMIF('LOGBOEK 2010'!N:N,"C"&amp;B63,'LOGBOEK 2010'!J:J)+SUMIF('LOGBOEK 2010'!N:N,"P"&amp;B63,'LOGBOEK 2010'!J:J)&gt;0,SUMIF('LOGBOEK 2010'!N:N,"T"&amp;B63,'LOGBOEK 2010'!J:J)+SUMIF('LOGBOEK 2010'!N:N,"W"&amp;B63,'LOGBOEK 2010'!J:J)+SUMIF('LOGBOEK 2010'!N:N,"C"&amp;B63,'LOGBOEK 2010'!J:J)+SUMIF('LOGBOEK 2010'!N:N,"P"&amp;B63,'LOGBOEK 2010'!J:J),"")</f>
      </c>
      <c r="H63" s="248">
        <f>IF(SUMIF('LOGBOEK 2010'!N:N,"T"&amp;B63,'LOGBOEK 2010'!K:K)+SUMIF('LOGBOEK 2010'!N:N,"W"&amp;B63,'LOGBOEK 2010'!K:K)+SUMIF('LOGBOEK 2010'!N:N,"C"&amp;B63,'LOGBOEK 2010'!K:K)+SUMIF('LOGBOEK 2010'!N:N,"P"&amp;B63,'LOGBOEK 2010'!K:K)&gt;0,SUMIF('LOGBOEK 2010'!N:N,"T"&amp;B63,'LOGBOEK 2010'!K:K)+SUMIF('LOGBOEK 2010'!N:N,"W"&amp;B63,'LOGBOEK 2010'!K:K)+SUMIF('LOGBOEK 2010'!N:N,"C"&amp;B63,'LOGBOEK 2010'!K:K)+SUMIF('LOGBOEK 2010'!N:N,"P"&amp;B63,'LOGBOEK 2010'!K:K),"")</f>
      </c>
      <c r="I63" s="144">
        <f>IF(COUNTIF('LOGBOEK 2010'!N:N,"T"&amp;B63)&gt;0,COUNTIF('LOGBOEK 2010'!N:N,"T"&amp;B63),"")</f>
      </c>
      <c r="J63" s="212">
        <f>IF(SUMIF('LOGBOEK 2010'!N:N,"T"&amp;B63,'LOGBOEK 2010'!J:J)&gt;0,SUMIF('LOGBOEK 2010'!N:N,"T"&amp;B63,'LOGBOEK 2010'!J:J),"")</f>
      </c>
      <c r="K63" s="248">
        <f>IF(SUMIF('LOGBOEK 2010'!N:N,"T"&amp;B63,'LOGBOEK 2010'!K:K)&gt;0,SUMIF('LOGBOEK 2010'!N:N,"T"&amp;B63,'LOGBOEK 2010'!K:K),"")</f>
      </c>
      <c r="L63" s="144">
        <f>IF(COUNTIF('LOGBOEK 2010'!N:N,"W"&amp;B63)&gt;0,COUNTIF('LOGBOEK 2010'!N:N,"W"&amp;B63),"")</f>
      </c>
      <c r="M63" s="212">
        <f>IF(SUMIF('LOGBOEK 2010'!N:N,"W"&amp;B63,'LOGBOEK 2010'!J:J)&gt;0,SUMIF('LOGBOEK 2010'!N:N,"W"&amp;B63,'LOGBOEK 2010'!J:J),"")</f>
      </c>
      <c r="N63" s="248">
        <f>IF(SUMIF('LOGBOEK 2010'!N:N,"W"&amp;B63,'LOGBOEK 2010'!K:K)&gt;0,SUMIF('LOGBOEK 2010'!N:N,"W"&amp;B63,'LOGBOEK 2010'!K:K),"")</f>
      </c>
      <c r="O63" s="144">
        <f>IF(COUNTIF('LOGBOEK 2010'!N:N,"C"&amp;B63)&gt;0,COUNTIF('LOGBOEK 2010'!N:N,"C"&amp;B63),"")</f>
      </c>
      <c r="P63" s="212">
        <f>IF(SUMIF('LOGBOEK 2010'!N:N,"C"&amp;B63,'LOGBOEK 2010'!J:J)&gt;0,SUMIF('LOGBOEK 2010'!N:N,"C"&amp;B63,'LOGBOEK 2010'!J:J),"")</f>
      </c>
      <c r="Q63" s="248">
        <f>IF(SUMIF('LOGBOEK 2010'!N:N,"C"&amp;B63,'LOGBOEK 2010'!K:K)&gt;0,SUMIF('LOGBOEK 2010'!N:N,"C"&amp;B63,'LOGBOEK 2010'!K:K),"")</f>
      </c>
      <c r="R63" s="144">
        <f>IF(COUNTIF('LOGBOEK 2010'!N:N,"P"&amp;B63)&gt;0,COUNTIF('LOGBOEK 2010'!N:N,"P"&amp;B63),"")</f>
      </c>
      <c r="S63" s="212">
        <f>IF(SUMIF('LOGBOEK 2010'!N:N,"P"&amp;B63,'LOGBOEK 2010'!J:J)&gt;0,SUMIF('LOGBOEK 2010'!N:N,"P"&amp;B63,'LOGBOEK 2010'!J:J),"")</f>
      </c>
      <c r="T63" s="248">
        <f>IF(SUMIF('LOGBOEK 2010'!N:N,"P"&amp;B63,'LOGBOEK 2010'!K:K)&gt;0,SUMIF('LOGBOEK 2010'!N:N,"P"&amp;B63,'LOGBOEK 2010'!K:K),"")</f>
      </c>
      <c r="U63" s="144">
        <f>IF(COUNTIF('LOGBOEK 2010'!N:N,"H"&amp;B63)&gt;0,COUNTIF('LOGBOEK 2010'!N:N,"H"&amp;B63),"")</f>
      </c>
      <c r="V63" s="212">
        <f>IF(SUMIF('LOGBOEK 2010'!N:N,"H"&amp;B63,'LOGBOEK 2010'!J:J)&gt;0,SUMIF('LOGBOEK 2010'!N:N,"H"&amp;B63,'LOGBOEK 2010'!J:J),"")</f>
      </c>
      <c r="W63" s="248">
        <f>IF(SUMIF('LOGBOEK 2010'!N:N,"H"&amp;B63,'LOGBOEK 2010'!K:K)&gt;0,SUMIF('LOGBOEK 2010'!N:N,"H"&amp;B63,'LOGBOEK 2010'!K:K),"")</f>
      </c>
      <c r="X63" s="144">
        <f>IF(COUNTIF('LOGBOEK 2010'!N:N,"F"&amp;B63)&gt;0,COUNTIF('LOGBOEK 2010'!N:N,"F"&amp;B63),"")</f>
      </c>
      <c r="Y63" s="212">
        <f>IF(SUMIF('LOGBOEK 2010'!N:N,"F"&amp;B63,'LOGBOEK 2010'!J:J)&gt;0,SUMIF('LOGBOEK 2010'!N:N,"F"&amp;B63,'LOGBOEK 2010'!J:J),"")</f>
      </c>
      <c r="Z63" s="248">
        <f>IF(SUMIF('LOGBOEK 2010'!N:N,"F"&amp;B63,'LOGBOEK 2010'!K:K)&gt;0,SUMIF('LOGBOEK 2010'!N:N,"F"&amp;B63,'LOGBOEK 2010'!K:K),"")</f>
      </c>
    </row>
    <row r="64" spans="1:26" ht="12.75">
      <c r="A64" s="140" t="str">
        <f t="shared" si="0"/>
        <v>week 44</v>
      </c>
      <c r="B64" s="140">
        <v>44</v>
      </c>
      <c r="C64" s="166">
        <f t="shared" si="1"/>
        <v>308</v>
      </c>
      <c r="D64" s="166">
        <f t="shared" si="2"/>
        <v>314</v>
      </c>
      <c r="E64" s="166">
        <f>IF(COUNTIF('LOGBOEK 2010'!N:N,"R"&amp;B64)&gt;0,COUNTIF('LOGBOEK 2010'!N:N,"R"&amp;B64),"")</f>
      </c>
      <c r="F64" s="144">
        <f>IF(COUNTIF('LOGBOEK 2010'!N:N,"T"&amp;B64)+COUNTIF('LOGBOEK 2010'!N:N,"W"&amp;B64)+COUNTIF('LOGBOEK 2010'!N:N,"C"&amp;B64)+COUNTIF('LOGBOEK 2010'!N:N,"P"&amp;B64)&gt;0,COUNTIF('LOGBOEK 2010'!N:N,"T"&amp;B64)+COUNTIF('LOGBOEK 2010'!N:N,"W"&amp;B64)+COUNTIF('LOGBOEK 2010'!N:N,"C"&amp;B64)+COUNTIF('LOGBOEK 2010'!N:N,"P"&amp;B64),"")</f>
      </c>
      <c r="G64" s="212">
        <f>IF(SUMIF('LOGBOEK 2010'!N:N,"T"&amp;B64,'LOGBOEK 2010'!J:J)+SUMIF('LOGBOEK 2010'!N:N,"W"&amp;B64,'LOGBOEK 2010'!J:J)+SUMIF('LOGBOEK 2010'!N:N,"C"&amp;B64,'LOGBOEK 2010'!J:J)+SUMIF('LOGBOEK 2010'!N:N,"P"&amp;B64,'LOGBOEK 2010'!J:J)&gt;0,SUMIF('LOGBOEK 2010'!N:N,"T"&amp;B64,'LOGBOEK 2010'!J:J)+SUMIF('LOGBOEK 2010'!N:N,"W"&amp;B64,'LOGBOEK 2010'!J:J)+SUMIF('LOGBOEK 2010'!N:N,"C"&amp;B64,'LOGBOEK 2010'!J:J)+SUMIF('LOGBOEK 2010'!N:N,"P"&amp;B64,'LOGBOEK 2010'!J:J),"")</f>
      </c>
      <c r="H64" s="248">
        <f>IF(SUMIF('LOGBOEK 2010'!N:N,"T"&amp;B64,'LOGBOEK 2010'!K:K)+SUMIF('LOGBOEK 2010'!N:N,"W"&amp;B64,'LOGBOEK 2010'!K:K)+SUMIF('LOGBOEK 2010'!N:N,"C"&amp;B64,'LOGBOEK 2010'!K:K)+SUMIF('LOGBOEK 2010'!N:N,"P"&amp;B64,'LOGBOEK 2010'!K:K)&gt;0,SUMIF('LOGBOEK 2010'!N:N,"T"&amp;B64,'LOGBOEK 2010'!K:K)+SUMIF('LOGBOEK 2010'!N:N,"W"&amp;B64,'LOGBOEK 2010'!K:K)+SUMIF('LOGBOEK 2010'!N:N,"C"&amp;B64,'LOGBOEK 2010'!K:K)+SUMIF('LOGBOEK 2010'!N:N,"P"&amp;B64,'LOGBOEK 2010'!K:K),"")</f>
      </c>
      <c r="I64" s="144">
        <f>IF(COUNTIF('LOGBOEK 2010'!N:N,"T"&amp;B64)&gt;0,COUNTIF('LOGBOEK 2010'!N:N,"T"&amp;B64),"")</f>
      </c>
      <c r="J64" s="212">
        <f>IF(SUMIF('LOGBOEK 2010'!N:N,"T"&amp;B64,'LOGBOEK 2010'!J:J)&gt;0,SUMIF('LOGBOEK 2010'!N:N,"T"&amp;B64,'LOGBOEK 2010'!J:J),"")</f>
      </c>
      <c r="K64" s="248">
        <f>IF(SUMIF('LOGBOEK 2010'!N:N,"T"&amp;B64,'LOGBOEK 2010'!K:K)&gt;0,SUMIF('LOGBOEK 2010'!N:N,"T"&amp;B64,'LOGBOEK 2010'!K:K),"")</f>
      </c>
      <c r="L64" s="144">
        <f>IF(COUNTIF('LOGBOEK 2010'!N:N,"W"&amp;B64)&gt;0,COUNTIF('LOGBOEK 2010'!N:N,"W"&amp;B64),"")</f>
      </c>
      <c r="M64" s="212">
        <f>IF(SUMIF('LOGBOEK 2010'!N:N,"W"&amp;B64,'LOGBOEK 2010'!J:J)&gt;0,SUMIF('LOGBOEK 2010'!N:N,"W"&amp;B64,'LOGBOEK 2010'!J:J),"")</f>
      </c>
      <c r="N64" s="248">
        <f>IF(SUMIF('LOGBOEK 2010'!N:N,"W"&amp;B64,'LOGBOEK 2010'!K:K)&gt;0,SUMIF('LOGBOEK 2010'!N:N,"W"&amp;B64,'LOGBOEK 2010'!K:K),"")</f>
      </c>
      <c r="O64" s="144">
        <f>IF(COUNTIF('LOGBOEK 2010'!N:N,"C"&amp;B64)&gt;0,COUNTIF('LOGBOEK 2010'!N:N,"C"&amp;B64),"")</f>
      </c>
      <c r="P64" s="212">
        <f>IF(SUMIF('LOGBOEK 2010'!N:N,"C"&amp;B64,'LOGBOEK 2010'!J:J)&gt;0,SUMIF('LOGBOEK 2010'!N:N,"C"&amp;B64,'LOGBOEK 2010'!J:J),"")</f>
      </c>
      <c r="Q64" s="248">
        <f>IF(SUMIF('LOGBOEK 2010'!N:N,"C"&amp;B64,'LOGBOEK 2010'!K:K)&gt;0,SUMIF('LOGBOEK 2010'!N:N,"C"&amp;B64,'LOGBOEK 2010'!K:K),"")</f>
      </c>
      <c r="R64" s="144">
        <f>IF(COUNTIF('LOGBOEK 2010'!N:N,"P"&amp;B64)&gt;0,COUNTIF('LOGBOEK 2010'!N:N,"P"&amp;B64),"")</f>
      </c>
      <c r="S64" s="212">
        <f>IF(SUMIF('LOGBOEK 2010'!N:N,"P"&amp;B64,'LOGBOEK 2010'!J:J)&gt;0,SUMIF('LOGBOEK 2010'!N:N,"P"&amp;B64,'LOGBOEK 2010'!J:J),"")</f>
      </c>
      <c r="T64" s="248">
        <f>IF(SUMIF('LOGBOEK 2010'!N:N,"P"&amp;B64,'LOGBOEK 2010'!K:K)&gt;0,SUMIF('LOGBOEK 2010'!N:N,"P"&amp;B64,'LOGBOEK 2010'!K:K),"")</f>
      </c>
      <c r="U64" s="144">
        <f>IF(COUNTIF('LOGBOEK 2010'!N:N,"H"&amp;B64)&gt;0,COUNTIF('LOGBOEK 2010'!N:N,"H"&amp;B64),"")</f>
      </c>
      <c r="V64" s="212">
        <f>IF(SUMIF('LOGBOEK 2010'!N:N,"H"&amp;B64,'LOGBOEK 2010'!J:J)&gt;0,SUMIF('LOGBOEK 2010'!N:N,"H"&amp;B64,'LOGBOEK 2010'!J:J),"")</f>
      </c>
      <c r="W64" s="248">
        <f>IF(SUMIF('LOGBOEK 2010'!N:N,"H"&amp;B64,'LOGBOEK 2010'!K:K)&gt;0,SUMIF('LOGBOEK 2010'!N:N,"H"&amp;B64,'LOGBOEK 2010'!K:K),"")</f>
      </c>
      <c r="X64" s="144">
        <f>IF(COUNTIF('LOGBOEK 2010'!N:N,"F"&amp;B64)&gt;0,COUNTIF('LOGBOEK 2010'!N:N,"F"&amp;B64),"")</f>
      </c>
      <c r="Y64" s="212">
        <f>IF(SUMIF('LOGBOEK 2010'!N:N,"F"&amp;B64,'LOGBOEK 2010'!J:J)&gt;0,SUMIF('LOGBOEK 2010'!N:N,"F"&amp;B64,'LOGBOEK 2010'!J:J),"")</f>
      </c>
      <c r="Z64" s="248">
        <f>IF(SUMIF('LOGBOEK 2010'!N:N,"F"&amp;B64,'LOGBOEK 2010'!K:K)&gt;0,SUMIF('LOGBOEK 2010'!N:N,"F"&amp;B64,'LOGBOEK 2010'!K:K),"")</f>
      </c>
    </row>
    <row r="65" spans="1:26" ht="12.75">
      <c r="A65" s="140" t="str">
        <f t="shared" si="0"/>
        <v>week 45</v>
      </c>
      <c r="B65" s="140">
        <v>45</v>
      </c>
      <c r="C65" s="166">
        <f t="shared" si="1"/>
        <v>315</v>
      </c>
      <c r="D65" s="166">
        <f t="shared" si="2"/>
        <v>321</v>
      </c>
      <c r="E65" s="166">
        <f>IF(COUNTIF('LOGBOEK 2010'!N:N,"R"&amp;B65)&gt;0,COUNTIF('LOGBOEK 2010'!N:N,"R"&amp;B65),"")</f>
      </c>
      <c r="F65" s="144">
        <f>IF(COUNTIF('LOGBOEK 2010'!N:N,"T"&amp;B65)+COUNTIF('LOGBOEK 2010'!N:N,"W"&amp;B65)+COUNTIF('LOGBOEK 2010'!N:N,"C"&amp;B65)+COUNTIF('LOGBOEK 2010'!N:N,"P"&amp;B65)&gt;0,COUNTIF('LOGBOEK 2010'!N:N,"T"&amp;B65)+COUNTIF('LOGBOEK 2010'!N:N,"W"&amp;B65)+COUNTIF('LOGBOEK 2010'!N:N,"C"&amp;B65)+COUNTIF('LOGBOEK 2010'!N:N,"P"&amp;B65),"")</f>
      </c>
      <c r="G65" s="212">
        <f>IF(SUMIF('LOGBOEK 2010'!N:N,"T"&amp;B65,'LOGBOEK 2010'!J:J)+SUMIF('LOGBOEK 2010'!N:N,"W"&amp;B65,'LOGBOEK 2010'!J:J)+SUMIF('LOGBOEK 2010'!N:N,"C"&amp;B65,'LOGBOEK 2010'!J:J)+SUMIF('LOGBOEK 2010'!N:N,"P"&amp;B65,'LOGBOEK 2010'!J:J)&gt;0,SUMIF('LOGBOEK 2010'!N:N,"T"&amp;B65,'LOGBOEK 2010'!J:J)+SUMIF('LOGBOEK 2010'!N:N,"W"&amp;B65,'LOGBOEK 2010'!J:J)+SUMIF('LOGBOEK 2010'!N:N,"C"&amp;B65,'LOGBOEK 2010'!J:J)+SUMIF('LOGBOEK 2010'!N:N,"P"&amp;B65,'LOGBOEK 2010'!J:J),"")</f>
      </c>
      <c r="H65" s="248">
        <f>IF(SUMIF('LOGBOEK 2010'!N:N,"T"&amp;B65,'LOGBOEK 2010'!K:K)+SUMIF('LOGBOEK 2010'!N:N,"W"&amp;B65,'LOGBOEK 2010'!K:K)+SUMIF('LOGBOEK 2010'!N:N,"C"&amp;B65,'LOGBOEK 2010'!K:K)+SUMIF('LOGBOEK 2010'!N:N,"P"&amp;B65,'LOGBOEK 2010'!K:K)&gt;0,SUMIF('LOGBOEK 2010'!N:N,"T"&amp;B65,'LOGBOEK 2010'!K:K)+SUMIF('LOGBOEK 2010'!N:N,"W"&amp;B65,'LOGBOEK 2010'!K:K)+SUMIF('LOGBOEK 2010'!N:N,"C"&amp;B65,'LOGBOEK 2010'!K:K)+SUMIF('LOGBOEK 2010'!N:N,"P"&amp;B65,'LOGBOEK 2010'!K:K),"")</f>
      </c>
      <c r="I65" s="144">
        <f>IF(COUNTIF('LOGBOEK 2010'!N:N,"T"&amp;B65)&gt;0,COUNTIF('LOGBOEK 2010'!N:N,"T"&amp;B65),"")</f>
      </c>
      <c r="J65" s="212">
        <f>IF(SUMIF('LOGBOEK 2010'!N:N,"T"&amp;B65,'LOGBOEK 2010'!J:J)&gt;0,SUMIF('LOGBOEK 2010'!N:N,"T"&amp;B65,'LOGBOEK 2010'!J:J),"")</f>
      </c>
      <c r="K65" s="248">
        <f>IF(SUMIF('LOGBOEK 2010'!N:N,"T"&amp;B65,'LOGBOEK 2010'!K:K)&gt;0,SUMIF('LOGBOEK 2010'!N:N,"T"&amp;B65,'LOGBOEK 2010'!K:K),"")</f>
      </c>
      <c r="L65" s="144">
        <f>IF(COUNTIF('LOGBOEK 2010'!N:N,"W"&amp;B65)&gt;0,COUNTIF('LOGBOEK 2010'!N:N,"W"&amp;B65),"")</f>
      </c>
      <c r="M65" s="212">
        <f>IF(SUMIF('LOGBOEK 2010'!N:N,"W"&amp;B65,'LOGBOEK 2010'!J:J)&gt;0,SUMIF('LOGBOEK 2010'!N:N,"W"&amp;B65,'LOGBOEK 2010'!J:J),"")</f>
      </c>
      <c r="N65" s="248">
        <f>IF(SUMIF('LOGBOEK 2010'!N:N,"W"&amp;B65,'LOGBOEK 2010'!K:K)&gt;0,SUMIF('LOGBOEK 2010'!N:N,"W"&amp;B65,'LOGBOEK 2010'!K:K),"")</f>
      </c>
      <c r="O65" s="144">
        <f>IF(COUNTIF('LOGBOEK 2010'!N:N,"C"&amp;B65)&gt;0,COUNTIF('LOGBOEK 2010'!N:N,"C"&amp;B65),"")</f>
      </c>
      <c r="P65" s="212">
        <f>IF(SUMIF('LOGBOEK 2010'!N:N,"C"&amp;B65,'LOGBOEK 2010'!J:J)&gt;0,SUMIF('LOGBOEK 2010'!N:N,"C"&amp;B65,'LOGBOEK 2010'!J:J),"")</f>
      </c>
      <c r="Q65" s="248">
        <f>IF(SUMIF('LOGBOEK 2010'!N:N,"C"&amp;B65,'LOGBOEK 2010'!K:K)&gt;0,SUMIF('LOGBOEK 2010'!N:N,"C"&amp;B65,'LOGBOEK 2010'!K:K),"")</f>
      </c>
      <c r="R65" s="144">
        <f>IF(COUNTIF('LOGBOEK 2010'!N:N,"P"&amp;B65)&gt;0,COUNTIF('LOGBOEK 2010'!N:N,"P"&amp;B65),"")</f>
      </c>
      <c r="S65" s="212">
        <f>IF(SUMIF('LOGBOEK 2010'!N:N,"P"&amp;B65,'LOGBOEK 2010'!J:J)&gt;0,SUMIF('LOGBOEK 2010'!N:N,"P"&amp;B65,'LOGBOEK 2010'!J:J),"")</f>
      </c>
      <c r="T65" s="248">
        <f>IF(SUMIF('LOGBOEK 2010'!N:N,"P"&amp;B65,'LOGBOEK 2010'!K:K)&gt;0,SUMIF('LOGBOEK 2010'!N:N,"P"&amp;B65,'LOGBOEK 2010'!K:K),"")</f>
      </c>
      <c r="U65" s="144">
        <f>IF(COUNTIF('LOGBOEK 2010'!N:N,"H"&amp;B65)&gt;0,COUNTIF('LOGBOEK 2010'!N:N,"H"&amp;B65),"")</f>
      </c>
      <c r="V65" s="212">
        <f>IF(SUMIF('LOGBOEK 2010'!N:N,"H"&amp;B65,'LOGBOEK 2010'!J:J)&gt;0,SUMIF('LOGBOEK 2010'!N:N,"H"&amp;B65,'LOGBOEK 2010'!J:J),"")</f>
      </c>
      <c r="W65" s="248">
        <f>IF(SUMIF('LOGBOEK 2010'!N:N,"H"&amp;B65,'LOGBOEK 2010'!K:K)&gt;0,SUMIF('LOGBOEK 2010'!N:N,"H"&amp;B65,'LOGBOEK 2010'!K:K),"")</f>
      </c>
      <c r="X65" s="144">
        <f>IF(COUNTIF('LOGBOEK 2010'!N:N,"F"&amp;B65)&gt;0,COUNTIF('LOGBOEK 2010'!N:N,"F"&amp;B65),"")</f>
      </c>
      <c r="Y65" s="212">
        <f>IF(SUMIF('LOGBOEK 2010'!N:N,"F"&amp;B65,'LOGBOEK 2010'!J:J)&gt;0,SUMIF('LOGBOEK 2010'!N:N,"F"&amp;B65,'LOGBOEK 2010'!J:J),"")</f>
      </c>
      <c r="Z65" s="248">
        <f>IF(SUMIF('LOGBOEK 2010'!N:N,"F"&amp;B65,'LOGBOEK 2010'!K:K)&gt;0,SUMIF('LOGBOEK 2010'!N:N,"F"&amp;B65,'LOGBOEK 2010'!K:K),"")</f>
      </c>
    </row>
    <row r="66" spans="1:26" ht="12.75">
      <c r="A66" s="140" t="str">
        <f t="shared" si="0"/>
        <v>week 46</v>
      </c>
      <c r="B66" s="140">
        <v>46</v>
      </c>
      <c r="C66" s="166">
        <f t="shared" si="1"/>
        <v>322</v>
      </c>
      <c r="D66" s="166">
        <f t="shared" si="2"/>
        <v>328</v>
      </c>
      <c r="E66" s="166">
        <f>IF(COUNTIF('LOGBOEK 2010'!N:N,"R"&amp;B66)&gt;0,COUNTIF('LOGBOEK 2010'!N:N,"R"&amp;B66),"")</f>
      </c>
      <c r="F66" s="144">
        <f>IF(COUNTIF('LOGBOEK 2010'!N:N,"T"&amp;B66)+COUNTIF('LOGBOEK 2010'!N:N,"W"&amp;B66)+COUNTIF('LOGBOEK 2010'!N:N,"C"&amp;B66)+COUNTIF('LOGBOEK 2010'!N:N,"P"&amp;B66)&gt;0,COUNTIF('LOGBOEK 2010'!N:N,"T"&amp;B66)+COUNTIF('LOGBOEK 2010'!N:N,"W"&amp;B66)+COUNTIF('LOGBOEK 2010'!N:N,"C"&amp;B66)+COUNTIF('LOGBOEK 2010'!N:N,"P"&amp;B66),"")</f>
      </c>
      <c r="G66" s="212">
        <f>IF(SUMIF('LOGBOEK 2010'!N:N,"T"&amp;B66,'LOGBOEK 2010'!J:J)+SUMIF('LOGBOEK 2010'!N:N,"W"&amp;B66,'LOGBOEK 2010'!J:J)+SUMIF('LOGBOEK 2010'!N:N,"C"&amp;B66,'LOGBOEK 2010'!J:J)+SUMIF('LOGBOEK 2010'!N:N,"P"&amp;B66,'LOGBOEK 2010'!J:J)&gt;0,SUMIF('LOGBOEK 2010'!N:N,"T"&amp;B66,'LOGBOEK 2010'!J:J)+SUMIF('LOGBOEK 2010'!N:N,"W"&amp;B66,'LOGBOEK 2010'!J:J)+SUMIF('LOGBOEK 2010'!N:N,"C"&amp;B66,'LOGBOEK 2010'!J:J)+SUMIF('LOGBOEK 2010'!N:N,"P"&amp;B66,'LOGBOEK 2010'!J:J),"")</f>
      </c>
      <c r="H66" s="248">
        <f>IF(SUMIF('LOGBOEK 2010'!N:N,"T"&amp;B66,'LOGBOEK 2010'!K:K)+SUMIF('LOGBOEK 2010'!N:N,"W"&amp;B66,'LOGBOEK 2010'!K:K)+SUMIF('LOGBOEK 2010'!N:N,"C"&amp;B66,'LOGBOEK 2010'!K:K)+SUMIF('LOGBOEK 2010'!N:N,"P"&amp;B66,'LOGBOEK 2010'!K:K)&gt;0,SUMIF('LOGBOEK 2010'!N:N,"T"&amp;B66,'LOGBOEK 2010'!K:K)+SUMIF('LOGBOEK 2010'!N:N,"W"&amp;B66,'LOGBOEK 2010'!K:K)+SUMIF('LOGBOEK 2010'!N:N,"C"&amp;B66,'LOGBOEK 2010'!K:K)+SUMIF('LOGBOEK 2010'!N:N,"P"&amp;B66,'LOGBOEK 2010'!K:K),"")</f>
      </c>
      <c r="I66" s="144">
        <f>IF(COUNTIF('LOGBOEK 2010'!N:N,"T"&amp;B66)&gt;0,COUNTIF('LOGBOEK 2010'!N:N,"T"&amp;B66),"")</f>
      </c>
      <c r="J66" s="212">
        <f>IF(SUMIF('LOGBOEK 2010'!N:N,"T"&amp;B66,'LOGBOEK 2010'!J:J)&gt;0,SUMIF('LOGBOEK 2010'!N:N,"T"&amp;B66,'LOGBOEK 2010'!J:J),"")</f>
      </c>
      <c r="K66" s="248">
        <f>IF(SUMIF('LOGBOEK 2010'!N:N,"T"&amp;B66,'LOGBOEK 2010'!K:K)&gt;0,SUMIF('LOGBOEK 2010'!N:N,"T"&amp;B66,'LOGBOEK 2010'!K:K),"")</f>
      </c>
      <c r="L66" s="144">
        <f>IF(COUNTIF('LOGBOEK 2010'!N:N,"W"&amp;B66)&gt;0,COUNTIF('LOGBOEK 2010'!N:N,"W"&amp;B66),"")</f>
      </c>
      <c r="M66" s="212">
        <f>IF(SUMIF('LOGBOEK 2010'!N:N,"W"&amp;B66,'LOGBOEK 2010'!J:J)&gt;0,SUMIF('LOGBOEK 2010'!N:N,"W"&amp;B66,'LOGBOEK 2010'!J:J),"")</f>
      </c>
      <c r="N66" s="248">
        <f>IF(SUMIF('LOGBOEK 2010'!N:N,"W"&amp;B66,'LOGBOEK 2010'!K:K)&gt;0,SUMIF('LOGBOEK 2010'!N:N,"W"&amp;B66,'LOGBOEK 2010'!K:K),"")</f>
      </c>
      <c r="O66" s="144">
        <f>IF(COUNTIF('LOGBOEK 2010'!N:N,"C"&amp;B66)&gt;0,COUNTIF('LOGBOEK 2010'!N:N,"C"&amp;B66),"")</f>
      </c>
      <c r="P66" s="212">
        <f>IF(SUMIF('LOGBOEK 2010'!N:N,"C"&amp;B66,'LOGBOEK 2010'!J:J)&gt;0,SUMIF('LOGBOEK 2010'!N:N,"C"&amp;B66,'LOGBOEK 2010'!J:J),"")</f>
      </c>
      <c r="Q66" s="248">
        <f>IF(SUMIF('LOGBOEK 2010'!N:N,"C"&amp;B66,'LOGBOEK 2010'!K:K)&gt;0,SUMIF('LOGBOEK 2010'!N:N,"C"&amp;B66,'LOGBOEK 2010'!K:K),"")</f>
      </c>
      <c r="R66" s="144">
        <f>IF(COUNTIF('LOGBOEK 2010'!N:N,"P"&amp;B66)&gt;0,COUNTIF('LOGBOEK 2010'!N:N,"P"&amp;B66),"")</f>
      </c>
      <c r="S66" s="212">
        <f>IF(SUMIF('LOGBOEK 2010'!N:N,"P"&amp;B66,'LOGBOEK 2010'!J:J)&gt;0,SUMIF('LOGBOEK 2010'!N:N,"P"&amp;B66,'LOGBOEK 2010'!J:J),"")</f>
      </c>
      <c r="T66" s="248">
        <f>IF(SUMIF('LOGBOEK 2010'!N:N,"P"&amp;B66,'LOGBOEK 2010'!K:K)&gt;0,SUMIF('LOGBOEK 2010'!N:N,"P"&amp;B66,'LOGBOEK 2010'!K:K),"")</f>
      </c>
      <c r="U66" s="144">
        <f>IF(COUNTIF('LOGBOEK 2010'!N:N,"H"&amp;B66)&gt;0,COUNTIF('LOGBOEK 2010'!N:N,"H"&amp;B66),"")</f>
      </c>
      <c r="V66" s="212">
        <f>IF(SUMIF('LOGBOEK 2010'!N:N,"H"&amp;B66,'LOGBOEK 2010'!J:J)&gt;0,SUMIF('LOGBOEK 2010'!N:N,"H"&amp;B66,'LOGBOEK 2010'!J:J),"")</f>
      </c>
      <c r="W66" s="248">
        <f>IF(SUMIF('LOGBOEK 2010'!N:N,"H"&amp;B66,'LOGBOEK 2010'!K:K)&gt;0,SUMIF('LOGBOEK 2010'!N:N,"H"&amp;B66,'LOGBOEK 2010'!K:K),"")</f>
      </c>
      <c r="X66" s="144">
        <f>IF(COUNTIF('LOGBOEK 2010'!N:N,"F"&amp;B66)&gt;0,COUNTIF('LOGBOEK 2010'!N:N,"F"&amp;B66),"")</f>
      </c>
      <c r="Y66" s="212">
        <f>IF(SUMIF('LOGBOEK 2010'!N:N,"F"&amp;B66,'LOGBOEK 2010'!J:J)&gt;0,SUMIF('LOGBOEK 2010'!N:N,"F"&amp;B66,'LOGBOEK 2010'!J:J),"")</f>
      </c>
      <c r="Z66" s="248">
        <f>IF(SUMIF('LOGBOEK 2010'!N:N,"F"&amp;B66,'LOGBOEK 2010'!K:K)&gt;0,SUMIF('LOGBOEK 2010'!N:N,"F"&amp;B66,'LOGBOEK 2010'!K:K),"")</f>
      </c>
    </row>
    <row r="67" spans="1:26" ht="12.75">
      <c r="A67" s="140" t="str">
        <f t="shared" si="0"/>
        <v>week 47</v>
      </c>
      <c r="B67" s="140">
        <v>47</v>
      </c>
      <c r="C67" s="166">
        <f t="shared" si="1"/>
        <v>329</v>
      </c>
      <c r="D67" s="166">
        <v>336</v>
      </c>
      <c r="E67" s="166">
        <f>IF(COUNTIF('LOGBOEK 2010'!N:N,"R"&amp;B67)&gt;0,COUNTIF('LOGBOEK 2010'!N:N,"R"&amp;B67),"")</f>
      </c>
      <c r="F67" s="144">
        <f>IF(COUNTIF('LOGBOEK 2010'!N:N,"T"&amp;B67)+COUNTIF('LOGBOEK 2010'!N:N,"W"&amp;B67)+COUNTIF('LOGBOEK 2010'!N:N,"C"&amp;B67)+COUNTIF('LOGBOEK 2010'!N:N,"P"&amp;B67)&gt;0,COUNTIF('LOGBOEK 2010'!N:N,"T"&amp;B67)+COUNTIF('LOGBOEK 2010'!N:N,"W"&amp;B67)+COUNTIF('LOGBOEK 2010'!N:N,"C"&amp;B67)+COUNTIF('LOGBOEK 2010'!N:N,"P"&amp;B67),"")</f>
      </c>
      <c r="G67" s="212">
        <f>IF(SUMIF('LOGBOEK 2010'!N:N,"T"&amp;B67,'LOGBOEK 2010'!J:J)+SUMIF('LOGBOEK 2010'!N:N,"W"&amp;B67,'LOGBOEK 2010'!J:J)+SUMIF('LOGBOEK 2010'!N:N,"C"&amp;B67,'LOGBOEK 2010'!J:J)+SUMIF('LOGBOEK 2010'!N:N,"P"&amp;B67,'LOGBOEK 2010'!J:J)&gt;0,SUMIF('LOGBOEK 2010'!N:N,"T"&amp;B67,'LOGBOEK 2010'!J:J)+SUMIF('LOGBOEK 2010'!N:N,"W"&amp;B67,'LOGBOEK 2010'!J:J)+SUMIF('LOGBOEK 2010'!N:N,"C"&amp;B67,'LOGBOEK 2010'!J:J)+SUMIF('LOGBOEK 2010'!N:N,"P"&amp;B67,'LOGBOEK 2010'!J:J),"")</f>
      </c>
      <c r="H67" s="248">
        <f>IF(SUMIF('LOGBOEK 2010'!N:N,"T"&amp;B67,'LOGBOEK 2010'!K:K)+SUMIF('LOGBOEK 2010'!N:N,"W"&amp;B67,'LOGBOEK 2010'!K:K)+SUMIF('LOGBOEK 2010'!N:N,"C"&amp;B67,'LOGBOEK 2010'!K:K)+SUMIF('LOGBOEK 2010'!N:N,"P"&amp;B67,'LOGBOEK 2010'!K:K)&gt;0,SUMIF('LOGBOEK 2010'!N:N,"T"&amp;B67,'LOGBOEK 2010'!K:K)+SUMIF('LOGBOEK 2010'!N:N,"W"&amp;B67,'LOGBOEK 2010'!K:K)+SUMIF('LOGBOEK 2010'!N:N,"C"&amp;B67,'LOGBOEK 2010'!K:K)+SUMIF('LOGBOEK 2010'!N:N,"P"&amp;B67,'LOGBOEK 2010'!K:K),"")</f>
      </c>
      <c r="I67" s="144">
        <f>IF(COUNTIF('LOGBOEK 2010'!N:N,"T"&amp;B67)&gt;0,COUNTIF('LOGBOEK 2010'!N:N,"T"&amp;B67),"")</f>
      </c>
      <c r="J67" s="212">
        <f>IF(SUMIF('LOGBOEK 2010'!N:N,"T"&amp;B67,'LOGBOEK 2010'!J:J)&gt;0,SUMIF('LOGBOEK 2010'!N:N,"T"&amp;B67,'LOGBOEK 2010'!J:J),"")</f>
      </c>
      <c r="K67" s="248">
        <f>IF(SUMIF('LOGBOEK 2010'!N:N,"T"&amp;B67,'LOGBOEK 2010'!K:K)&gt;0,SUMIF('LOGBOEK 2010'!N:N,"T"&amp;B67,'LOGBOEK 2010'!K:K),"")</f>
      </c>
      <c r="L67" s="144">
        <f>IF(COUNTIF('LOGBOEK 2010'!N:N,"W"&amp;B67)&gt;0,COUNTIF('LOGBOEK 2010'!N:N,"W"&amp;B67),"")</f>
      </c>
      <c r="M67" s="212">
        <f>IF(SUMIF('LOGBOEK 2010'!N:N,"W"&amp;B67,'LOGBOEK 2010'!J:J)&gt;0,SUMIF('LOGBOEK 2010'!N:N,"W"&amp;B67,'LOGBOEK 2010'!J:J),"")</f>
      </c>
      <c r="N67" s="248">
        <f>IF(SUMIF('LOGBOEK 2010'!N:N,"W"&amp;B67,'LOGBOEK 2010'!K:K)&gt;0,SUMIF('LOGBOEK 2010'!N:N,"W"&amp;B67,'LOGBOEK 2010'!K:K),"")</f>
      </c>
      <c r="O67" s="144">
        <f>IF(COUNTIF('LOGBOEK 2010'!N:N,"C"&amp;B67)&gt;0,COUNTIF('LOGBOEK 2010'!N:N,"C"&amp;B67),"")</f>
      </c>
      <c r="P67" s="212">
        <f>IF(SUMIF('LOGBOEK 2010'!N:N,"C"&amp;B67,'LOGBOEK 2010'!J:J)&gt;0,SUMIF('LOGBOEK 2010'!N:N,"C"&amp;B67,'LOGBOEK 2010'!J:J),"")</f>
      </c>
      <c r="Q67" s="248">
        <f>IF(SUMIF('LOGBOEK 2010'!N:N,"C"&amp;B67,'LOGBOEK 2010'!K:K)&gt;0,SUMIF('LOGBOEK 2010'!N:N,"C"&amp;B67,'LOGBOEK 2010'!K:K),"")</f>
      </c>
      <c r="R67" s="144">
        <f>IF(COUNTIF('LOGBOEK 2010'!N:N,"P"&amp;B67)&gt;0,COUNTIF('LOGBOEK 2010'!N:N,"P"&amp;B67),"")</f>
      </c>
      <c r="S67" s="212">
        <f>IF(SUMIF('LOGBOEK 2010'!N:N,"P"&amp;B67,'LOGBOEK 2010'!J:J)&gt;0,SUMIF('LOGBOEK 2010'!N:N,"P"&amp;B67,'LOGBOEK 2010'!J:J),"")</f>
      </c>
      <c r="T67" s="248">
        <f>IF(SUMIF('LOGBOEK 2010'!N:N,"P"&amp;B67,'LOGBOEK 2010'!K:K)&gt;0,SUMIF('LOGBOEK 2010'!N:N,"P"&amp;B67,'LOGBOEK 2010'!K:K),"")</f>
      </c>
      <c r="U67" s="144">
        <f>IF(COUNTIF('LOGBOEK 2010'!N:N,"H"&amp;B67)&gt;0,COUNTIF('LOGBOEK 2010'!N:N,"H"&amp;B67),"")</f>
      </c>
      <c r="V67" s="212">
        <f>IF(SUMIF('LOGBOEK 2010'!N:N,"H"&amp;B67,'LOGBOEK 2010'!J:J)&gt;0,SUMIF('LOGBOEK 2010'!N:N,"H"&amp;B67,'LOGBOEK 2010'!J:J),"")</f>
      </c>
      <c r="W67" s="248">
        <f>IF(SUMIF('LOGBOEK 2010'!N:N,"H"&amp;B67,'LOGBOEK 2010'!K:K)&gt;0,SUMIF('LOGBOEK 2010'!N:N,"H"&amp;B67,'LOGBOEK 2010'!K:K),"")</f>
      </c>
      <c r="X67" s="144">
        <f>IF(COUNTIF('LOGBOEK 2010'!N:N,"F"&amp;B67)&gt;0,COUNTIF('LOGBOEK 2010'!N:N,"F"&amp;B67),"")</f>
      </c>
      <c r="Y67" s="212">
        <f>IF(SUMIF('LOGBOEK 2010'!N:N,"F"&amp;B67,'LOGBOEK 2010'!J:J)&gt;0,SUMIF('LOGBOEK 2010'!N:N,"F"&amp;B67,'LOGBOEK 2010'!J:J),"")</f>
      </c>
      <c r="Z67" s="248">
        <f>IF(SUMIF('LOGBOEK 2010'!N:N,"F"&amp;B67,'LOGBOEK 2010'!K:K)&gt;0,SUMIF('LOGBOEK 2010'!N:N,"F"&amp;B67,'LOGBOEK 2010'!K:K),"")</f>
      </c>
    </row>
    <row r="68" spans="1:26" ht="12.75">
      <c r="A68" s="140" t="str">
        <f t="shared" si="0"/>
        <v>week 48</v>
      </c>
      <c r="B68" s="140">
        <v>48</v>
      </c>
      <c r="C68" s="166">
        <f t="shared" si="1"/>
        <v>337</v>
      </c>
      <c r="D68" s="166">
        <f t="shared" si="2"/>
        <v>343</v>
      </c>
      <c r="E68" s="166">
        <f>IF(COUNTIF('LOGBOEK 2010'!N:N,"R"&amp;B68)&gt;0,COUNTIF('LOGBOEK 2010'!N:N,"R"&amp;B68),"")</f>
      </c>
      <c r="F68" s="144">
        <f>IF(COUNTIF('LOGBOEK 2010'!N:N,"T"&amp;B68)+COUNTIF('LOGBOEK 2010'!N:N,"W"&amp;B68)+COUNTIF('LOGBOEK 2010'!N:N,"C"&amp;B68)+COUNTIF('LOGBOEK 2010'!N:N,"P"&amp;B68)&gt;0,COUNTIF('LOGBOEK 2010'!N:N,"T"&amp;B68)+COUNTIF('LOGBOEK 2010'!N:N,"W"&amp;B68)+COUNTIF('LOGBOEK 2010'!N:N,"C"&amp;B68)+COUNTIF('LOGBOEK 2010'!N:N,"P"&amp;B68),"")</f>
      </c>
      <c r="G68" s="212">
        <f>IF(SUMIF('LOGBOEK 2010'!N:N,"T"&amp;B68,'LOGBOEK 2010'!J:J)+SUMIF('LOGBOEK 2010'!N:N,"W"&amp;B68,'LOGBOEK 2010'!J:J)+SUMIF('LOGBOEK 2010'!N:N,"C"&amp;B68,'LOGBOEK 2010'!J:J)+SUMIF('LOGBOEK 2010'!N:N,"P"&amp;B68,'LOGBOEK 2010'!J:J)&gt;0,SUMIF('LOGBOEK 2010'!N:N,"T"&amp;B68,'LOGBOEK 2010'!J:J)+SUMIF('LOGBOEK 2010'!N:N,"W"&amp;B68,'LOGBOEK 2010'!J:J)+SUMIF('LOGBOEK 2010'!N:N,"C"&amp;B68,'LOGBOEK 2010'!J:J)+SUMIF('LOGBOEK 2010'!N:N,"P"&amp;B68,'LOGBOEK 2010'!J:J),"")</f>
      </c>
      <c r="H68" s="248">
        <f>IF(SUMIF('LOGBOEK 2010'!N:N,"T"&amp;B68,'LOGBOEK 2010'!K:K)+SUMIF('LOGBOEK 2010'!N:N,"W"&amp;B68,'LOGBOEK 2010'!K:K)+SUMIF('LOGBOEK 2010'!N:N,"C"&amp;B68,'LOGBOEK 2010'!K:K)+SUMIF('LOGBOEK 2010'!N:N,"P"&amp;B68,'LOGBOEK 2010'!K:K)&gt;0,SUMIF('LOGBOEK 2010'!N:N,"T"&amp;B68,'LOGBOEK 2010'!K:K)+SUMIF('LOGBOEK 2010'!N:N,"W"&amp;B68,'LOGBOEK 2010'!K:K)+SUMIF('LOGBOEK 2010'!N:N,"C"&amp;B68,'LOGBOEK 2010'!K:K)+SUMIF('LOGBOEK 2010'!N:N,"P"&amp;B68,'LOGBOEK 2010'!K:K),"")</f>
      </c>
      <c r="I68" s="144">
        <f>IF(COUNTIF('LOGBOEK 2010'!N:N,"T"&amp;B68)&gt;0,COUNTIF('LOGBOEK 2010'!N:N,"T"&amp;B68),"")</f>
      </c>
      <c r="J68" s="212">
        <f>IF(SUMIF('LOGBOEK 2010'!N:N,"T"&amp;B68,'LOGBOEK 2010'!J:J)&gt;0,SUMIF('LOGBOEK 2010'!N:N,"T"&amp;B68,'LOGBOEK 2010'!J:J),"")</f>
      </c>
      <c r="K68" s="248">
        <f>IF(SUMIF('LOGBOEK 2010'!N:N,"T"&amp;B68,'LOGBOEK 2010'!K:K)&gt;0,SUMIF('LOGBOEK 2010'!N:N,"T"&amp;B68,'LOGBOEK 2010'!K:K),"")</f>
      </c>
      <c r="L68" s="144">
        <f>IF(COUNTIF('LOGBOEK 2010'!N:N,"W"&amp;B68)&gt;0,COUNTIF('LOGBOEK 2010'!N:N,"W"&amp;B68),"")</f>
      </c>
      <c r="M68" s="212">
        <f>IF(SUMIF('LOGBOEK 2010'!N:N,"W"&amp;B68,'LOGBOEK 2010'!J:J)&gt;0,SUMIF('LOGBOEK 2010'!N:N,"W"&amp;B68,'LOGBOEK 2010'!J:J),"")</f>
      </c>
      <c r="N68" s="248">
        <f>IF(SUMIF('LOGBOEK 2010'!N:N,"W"&amp;B68,'LOGBOEK 2010'!K:K)&gt;0,SUMIF('LOGBOEK 2010'!N:N,"W"&amp;B68,'LOGBOEK 2010'!K:K),"")</f>
      </c>
      <c r="O68" s="144">
        <f>IF(COUNTIF('LOGBOEK 2010'!N:N,"C"&amp;B68)&gt;0,COUNTIF('LOGBOEK 2010'!N:N,"C"&amp;B68),"")</f>
      </c>
      <c r="P68" s="212">
        <f>IF(SUMIF('LOGBOEK 2010'!N:N,"C"&amp;B68,'LOGBOEK 2010'!J:J)&gt;0,SUMIF('LOGBOEK 2010'!N:N,"C"&amp;B68,'LOGBOEK 2010'!J:J),"")</f>
      </c>
      <c r="Q68" s="248">
        <f>IF(SUMIF('LOGBOEK 2010'!N:N,"C"&amp;B68,'LOGBOEK 2010'!K:K)&gt;0,SUMIF('LOGBOEK 2010'!N:N,"C"&amp;B68,'LOGBOEK 2010'!K:K),"")</f>
      </c>
      <c r="R68" s="144">
        <f>IF(COUNTIF('LOGBOEK 2010'!N:N,"P"&amp;B68)&gt;0,COUNTIF('LOGBOEK 2010'!N:N,"P"&amp;B68),"")</f>
      </c>
      <c r="S68" s="212">
        <f>IF(SUMIF('LOGBOEK 2010'!N:N,"P"&amp;B68,'LOGBOEK 2010'!J:J)&gt;0,SUMIF('LOGBOEK 2010'!N:N,"P"&amp;B68,'LOGBOEK 2010'!J:J),"")</f>
      </c>
      <c r="T68" s="248">
        <f>IF(SUMIF('LOGBOEK 2010'!N:N,"P"&amp;B68,'LOGBOEK 2010'!K:K)&gt;0,SUMIF('LOGBOEK 2010'!N:N,"P"&amp;B68,'LOGBOEK 2010'!K:K),"")</f>
      </c>
      <c r="U68" s="144">
        <f>IF(COUNTIF('LOGBOEK 2010'!N:N,"H"&amp;B68)&gt;0,COUNTIF('LOGBOEK 2010'!N:N,"H"&amp;B68),"")</f>
      </c>
      <c r="V68" s="212">
        <f>IF(SUMIF('LOGBOEK 2010'!N:N,"H"&amp;B68,'LOGBOEK 2010'!J:J)&gt;0,SUMIF('LOGBOEK 2010'!N:N,"H"&amp;B68,'LOGBOEK 2010'!J:J),"")</f>
      </c>
      <c r="W68" s="248">
        <f>IF(SUMIF('LOGBOEK 2010'!N:N,"H"&amp;B68,'LOGBOEK 2010'!K:K)&gt;0,SUMIF('LOGBOEK 2010'!N:N,"H"&amp;B68,'LOGBOEK 2010'!K:K),"")</f>
      </c>
      <c r="X68" s="144">
        <f>IF(COUNTIF('LOGBOEK 2010'!N:N,"F"&amp;B68)&gt;0,COUNTIF('LOGBOEK 2010'!N:N,"F"&amp;B68),"")</f>
      </c>
      <c r="Y68" s="212">
        <f>IF(SUMIF('LOGBOEK 2010'!N:N,"F"&amp;B68,'LOGBOEK 2010'!J:J)&gt;0,SUMIF('LOGBOEK 2010'!N:N,"F"&amp;B68,'LOGBOEK 2010'!J:J),"")</f>
      </c>
      <c r="Z68" s="248">
        <f>IF(SUMIF('LOGBOEK 2010'!N:N,"F"&amp;B68,'LOGBOEK 2010'!K:K)&gt;0,SUMIF('LOGBOEK 2010'!N:N,"F"&amp;B68,'LOGBOEK 2010'!K:K),"")</f>
      </c>
    </row>
    <row r="69" spans="1:26" ht="12.75">
      <c r="A69" s="149" t="str">
        <f t="shared" si="0"/>
        <v>week 49</v>
      </c>
      <c r="B69" s="149">
        <v>49</v>
      </c>
      <c r="C69" s="166">
        <f t="shared" si="1"/>
        <v>344</v>
      </c>
      <c r="D69" s="166">
        <f t="shared" si="2"/>
        <v>350</v>
      </c>
      <c r="E69" s="166">
        <f>IF(COUNTIF('LOGBOEK 2010'!N:N,"R"&amp;B69)&gt;0,COUNTIF('LOGBOEK 2010'!N:N,"R"&amp;B69),"")</f>
      </c>
      <c r="F69" s="144">
        <f>IF(COUNTIF('LOGBOEK 2010'!N:N,"T"&amp;B69)+COUNTIF('LOGBOEK 2010'!N:N,"W"&amp;B69)+COUNTIF('LOGBOEK 2010'!N:N,"C"&amp;B69)+COUNTIF('LOGBOEK 2010'!N:N,"P"&amp;B69)&gt;0,COUNTIF('LOGBOEK 2010'!N:N,"T"&amp;B69)+COUNTIF('LOGBOEK 2010'!N:N,"W"&amp;B69)+COUNTIF('LOGBOEK 2010'!N:N,"C"&amp;B69)+COUNTIF('LOGBOEK 2010'!N:N,"P"&amp;B69),"")</f>
      </c>
      <c r="G69" s="212">
        <f>IF(SUMIF('LOGBOEK 2010'!N:N,"T"&amp;B69,'LOGBOEK 2010'!J:J)+SUMIF('LOGBOEK 2010'!N:N,"W"&amp;B69,'LOGBOEK 2010'!J:J)+SUMIF('LOGBOEK 2010'!N:N,"C"&amp;B69,'LOGBOEK 2010'!J:J)+SUMIF('LOGBOEK 2010'!N:N,"P"&amp;B69,'LOGBOEK 2010'!J:J)&gt;0,SUMIF('LOGBOEK 2010'!N:N,"T"&amp;B69,'LOGBOEK 2010'!J:J)+SUMIF('LOGBOEK 2010'!N:N,"W"&amp;B69,'LOGBOEK 2010'!J:J)+SUMIF('LOGBOEK 2010'!N:N,"C"&amp;B69,'LOGBOEK 2010'!J:J)+SUMIF('LOGBOEK 2010'!N:N,"P"&amp;B69,'LOGBOEK 2010'!J:J),"")</f>
      </c>
      <c r="H69" s="248">
        <f>IF(SUMIF('LOGBOEK 2010'!N:N,"T"&amp;B69,'LOGBOEK 2010'!K:K)+SUMIF('LOGBOEK 2010'!N:N,"W"&amp;B69,'LOGBOEK 2010'!K:K)+SUMIF('LOGBOEK 2010'!N:N,"C"&amp;B69,'LOGBOEK 2010'!K:K)+SUMIF('LOGBOEK 2010'!N:N,"P"&amp;B69,'LOGBOEK 2010'!K:K)&gt;0,SUMIF('LOGBOEK 2010'!N:N,"T"&amp;B69,'LOGBOEK 2010'!K:K)+SUMIF('LOGBOEK 2010'!N:N,"W"&amp;B69,'LOGBOEK 2010'!K:K)+SUMIF('LOGBOEK 2010'!N:N,"C"&amp;B69,'LOGBOEK 2010'!K:K)+SUMIF('LOGBOEK 2010'!N:N,"P"&amp;B69,'LOGBOEK 2010'!K:K),"")</f>
      </c>
      <c r="I69" s="144">
        <f>IF(COUNTIF('LOGBOEK 2010'!N:N,"T"&amp;B69)&gt;0,COUNTIF('LOGBOEK 2010'!N:N,"T"&amp;B69),"")</f>
      </c>
      <c r="J69" s="212">
        <f>IF(SUMIF('LOGBOEK 2010'!N:N,"T"&amp;B69,'LOGBOEK 2010'!J:J)&gt;0,SUMIF('LOGBOEK 2010'!N:N,"T"&amp;B69,'LOGBOEK 2010'!J:J),"")</f>
      </c>
      <c r="K69" s="248">
        <f>IF(SUMIF('LOGBOEK 2010'!N:N,"T"&amp;B69,'LOGBOEK 2010'!K:K)&gt;0,SUMIF('LOGBOEK 2010'!N:N,"T"&amp;B69,'LOGBOEK 2010'!K:K),"")</f>
      </c>
      <c r="L69" s="144">
        <f>IF(COUNTIF('LOGBOEK 2010'!N:N,"W"&amp;B69)&gt;0,COUNTIF('LOGBOEK 2010'!N:N,"W"&amp;B69),"")</f>
      </c>
      <c r="M69" s="212">
        <f>IF(SUMIF('LOGBOEK 2010'!N:N,"W"&amp;B69,'LOGBOEK 2010'!J:J)&gt;0,SUMIF('LOGBOEK 2010'!N:N,"W"&amp;B69,'LOGBOEK 2010'!J:J),"")</f>
      </c>
      <c r="N69" s="248">
        <f>IF(SUMIF('LOGBOEK 2010'!N:N,"W"&amp;B69,'LOGBOEK 2010'!K:K)&gt;0,SUMIF('LOGBOEK 2010'!N:N,"W"&amp;B69,'LOGBOEK 2010'!K:K),"")</f>
      </c>
      <c r="O69" s="144">
        <f>IF(COUNTIF('LOGBOEK 2010'!N:N,"C"&amp;B69)&gt;0,COUNTIF('LOGBOEK 2010'!N:N,"C"&amp;B69),"")</f>
      </c>
      <c r="P69" s="212">
        <f>IF(SUMIF('LOGBOEK 2010'!N:N,"C"&amp;B69,'LOGBOEK 2010'!J:J)&gt;0,SUMIF('LOGBOEK 2010'!N:N,"C"&amp;B69,'LOGBOEK 2010'!J:J),"")</f>
      </c>
      <c r="Q69" s="248">
        <f>IF(SUMIF('LOGBOEK 2010'!N:N,"C"&amp;B69,'LOGBOEK 2010'!K:K)&gt;0,SUMIF('LOGBOEK 2010'!N:N,"C"&amp;B69,'LOGBOEK 2010'!K:K),"")</f>
      </c>
      <c r="R69" s="144">
        <f>IF(COUNTIF('LOGBOEK 2010'!N:N,"P"&amp;B69)&gt;0,COUNTIF('LOGBOEK 2010'!N:N,"P"&amp;B69),"")</f>
      </c>
      <c r="S69" s="212">
        <f>IF(SUMIF('LOGBOEK 2010'!N:N,"P"&amp;B69,'LOGBOEK 2010'!J:J)&gt;0,SUMIF('LOGBOEK 2010'!N:N,"P"&amp;B69,'LOGBOEK 2010'!J:J),"")</f>
      </c>
      <c r="T69" s="248">
        <f>IF(SUMIF('LOGBOEK 2010'!N:N,"P"&amp;B69,'LOGBOEK 2010'!K:K)&gt;0,SUMIF('LOGBOEK 2010'!N:N,"P"&amp;B69,'LOGBOEK 2010'!K:K),"")</f>
      </c>
      <c r="U69" s="144">
        <f>IF(COUNTIF('LOGBOEK 2010'!N:N,"H"&amp;B69)&gt;0,COUNTIF('LOGBOEK 2010'!N:N,"H"&amp;B69),"")</f>
      </c>
      <c r="V69" s="212">
        <f>IF(SUMIF('LOGBOEK 2010'!N:N,"H"&amp;B69,'LOGBOEK 2010'!J:J)&gt;0,SUMIF('LOGBOEK 2010'!N:N,"H"&amp;B69,'LOGBOEK 2010'!J:J),"")</f>
      </c>
      <c r="W69" s="248">
        <f>IF(SUMIF('LOGBOEK 2010'!N:N,"H"&amp;B69,'LOGBOEK 2010'!K:K)&gt;0,SUMIF('LOGBOEK 2010'!N:N,"H"&amp;B69,'LOGBOEK 2010'!K:K),"")</f>
      </c>
      <c r="X69" s="144">
        <f>IF(COUNTIF('LOGBOEK 2010'!N:N,"F"&amp;B69)&gt;0,COUNTIF('LOGBOEK 2010'!N:N,"F"&amp;B69),"")</f>
      </c>
      <c r="Y69" s="212">
        <f>IF(SUMIF('LOGBOEK 2010'!N:N,"F"&amp;B69,'LOGBOEK 2010'!J:J)&gt;0,SUMIF('LOGBOEK 2010'!N:N,"F"&amp;B69,'LOGBOEK 2010'!J:J),"")</f>
      </c>
      <c r="Z69" s="248">
        <f>IF(SUMIF('LOGBOEK 2010'!N:N,"F"&amp;B69,'LOGBOEK 2010'!K:K)&gt;0,SUMIF('LOGBOEK 2010'!N:N,"F"&amp;B69,'LOGBOEK 2010'!K:K),"")</f>
      </c>
    </row>
    <row r="70" spans="1:26" ht="12.75">
      <c r="A70" s="149" t="str">
        <f t="shared" si="0"/>
        <v>week 50</v>
      </c>
      <c r="B70" s="149">
        <v>50</v>
      </c>
      <c r="C70" s="166">
        <f t="shared" si="1"/>
        <v>351</v>
      </c>
      <c r="D70" s="166">
        <f t="shared" si="2"/>
        <v>357</v>
      </c>
      <c r="E70" s="166">
        <f>IF(COUNTIF('LOGBOEK 2010'!N:N,"R"&amp;B70)&gt;0,COUNTIF('LOGBOEK 2010'!N:N,"R"&amp;B70),"")</f>
      </c>
      <c r="F70" s="144">
        <f>IF(COUNTIF('LOGBOEK 2010'!N:N,"T"&amp;B70)+COUNTIF('LOGBOEK 2010'!N:N,"W"&amp;B70)+COUNTIF('LOGBOEK 2010'!N:N,"C"&amp;B70)+COUNTIF('LOGBOEK 2010'!N:N,"P"&amp;B70)&gt;0,COUNTIF('LOGBOEK 2010'!N:N,"T"&amp;B70)+COUNTIF('LOGBOEK 2010'!N:N,"W"&amp;B70)+COUNTIF('LOGBOEK 2010'!N:N,"C"&amp;B70)+COUNTIF('LOGBOEK 2010'!N:N,"P"&amp;B70),"")</f>
      </c>
      <c r="G70" s="212">
        <f>IF(SUMIF('LOGBOEK 2010'!N:N,"T"&amp;B70,'LOGBOEK 2010'!J:J)+SUMIF('LOGBOEK 2010'!N:N,"W"&amp;B70,'LOGBOEK 2010'!J:J)+SUMIF('LOGBOEK 2010'!N:N,"C"&amp;B70,'LOGBOEK 2010'!J:J)+SUMIF('LOGBOEK 2010'!N:N,"P"&amp;B70,'LOGBOEK 2010'!J:J)&gt;0,SUMIF('LOGBOEK 2010'!N:N,"T"&amp;B70,'LOGBOEK 2010'!J:J)+SUMIF('LOGBOEK 2010'!N:N,"W"&amp;B70,'LOGBOEK 2010'!J:J)+SUMIF('LOGBOEK 2010'!N:N,"C"&amp;B70,'LOGBOEK 2010'!J:J)+SUMIF('LOGBOEK 2010'!N:N,"P"&amp;B70,'LOGBOEK 2010'!J:J),"")</f>
      </c>
      <c r="H70" s="248">
        <f>IF(SUMIF('LOGBOEK 2010'!N:N,"T"&amp;B70,'LOGBOEK 2010'!K:K)+SUMIF('LOGBOEK 2010'!N:N,"W"&amp;B70,'LOGBOEK 2010'!K:K)+SUMIF('LOGBOEK 2010'!N:N,"C"&amp;B70,'LOGBOEK 2010'!K:K)+SUMIF('LOGBOEK 2010'!N:N,"P"&amp;B70,'LOGBOEK 2010'!K:K)&gt;0,SUMIF('LOGBOEK 2010'!N:N,"T"&amp;B70,'LOGBOEK 2010'!K:K)+SUMIF('LOGBOEK 2010'!N:N,"W"&amp;B70,'LOGBOEK 2010'!K:K)+SUMIF('LOGBOEK 2010'!N:N,"C"&amp;B70,'LOGBOEK 2010'!K:K)+SUMIF('LOGBOEK 2010'!N:N,"P"&amp;B70,'LOGBOEK 2010'!K:K),"")</f>
      </c>
      <c r="I70" s="144">
        <f>IF(COUNTIF('LOGBOEK 2010'!N:N,"T"&amp;B70)&gt;0,COUNTIF('LOGBOEK 2010'!N:N,"T"&amp;B70),"")</f>
      </c>
      <c r="J70" s="212">
        <f>IF(SUMIF('LOGBOEK 2010'!N:N,"T"&amp;B70,'LOGBOEK 2010'!J:J)&gt;0,SUMIF('LOGBOEK 2010'!N:N,"T"&amp;B70,'LOGBOEK 2010'!J:J),"")</f>
      </c>
      <c r="K70" s="248">
        <f>IF(SUMIF('LOGBOEK 2010'!N:N,"T"&amp;B70,'LOGBOEK 2010'!K:K)&gt;0,SUMIF('LOGBOEK 2010'!N:N,"T"&amp;B70,'LOGBOEK 2010'!K:K),"")</f>
      </c>
      <c r="L70" s="144">
        <f>IF(COUNTIF('LOGBOEK 2010'!N:N,"W"&amp;B70)&gt;0,COUNTIF('LOGBOEK 2010'!N:N,"W"&amp;B70),"")</f>
      </c>
      <c r="M70" s="212">
        <f>IF(SUMIF('LOGBOEK 2010'!N:N,"W"&amp;B70,'LOGBOEK 2010'!J:J)&gt;0,SUMIF('LOGBOEK 2010'!N:N,"W"&amp;B70,'LOGBOEK 2010'!J:J),"")</f>
      </c>
      <c r="N70" s="248">
        <f>IF(SUMIF('LOGBOEK 2010'!N:N,"W"&amp;B70,'LOGBOEK 2010'!K:K)&gt;0,SUMIF('LOGBOEK 2010'!N:N,"W"&amp;B70,'LOGBOEK 2010'!K:K),"")</f>
      </c>
      <c r="O70" s="144">
        <f>IF(COUNTIF('LOGBOEK 2010'!N:N,"C"&amp;B70)&gt;0,COUNTIF('LOGBOEK 2010'!N:N,"C"&amp;B70),"")</f>
      </c>
      <c r="P70" s="212">
        <f>IF(SUMIF('LOGBOEK 2010'!N:N,"C"&amp;B70,'LOGBOEK 2010'!J:J)&gt;0,SUMIF('LOGBOEK 2010'!N:N,"C"&amp;B70,'LOGBOEK 2010'!J:J),"")</f>
      </c>
      <c r="Q70" s="248">
        <f>IF(SUMIF('LOGBOEK 2010'!N:N,"C"&amp;B70,'LOGBOEK 2010'!K:K)&gt;0,SUMIF('LOGBOEK 2010'!N:N,"C"&amp;B70,'LOGBOEK 2010'!K:K),"")</f>
      </c>
      <c r="R70" s="144">
        <f>IF(COUNTIF('LOGBOEK 2010'!N:N,"P"&amp;B70)&gt;0,COUNTIF('LOGBOEK 2010'!N:N,"P"&amp;B70),"")</f>
      </c>
      <c r="S70" s="212">
        <f>IF(SUMIF('LOGBOEK 2010'!N:N,"P"&amp;B70,'LOGBOEK 2010'!J:J)&gt;0,SUMIF('LOGBOEK 2010'!N:N,"P"&amp;B70,'LOGBOEK 2010'!J:J),"")</f>
      </c>
      <c r="T70" s="248">
        <f>IF(SUMIF('LOGBOEK 2010'!N:N,"P"&amp;B70,'LOGBOEK 2010'!K:K)&gt;0,SUMIF('LOGBOEK 2010'!N:N,"P"&amp;B70,'LOGBOEK 2010'!K:K),"")</f>
      </c>
      <c r="U70" s="144">
        <f>IF(COUNTIF('LOGBOEK 2010'!N:N,"H"&amp;B70)&gt;0,COUNTIF('LOGBOEK 2010'!N:N,"H"&amp;B70),"")</f>
      </c>
      <c r="V70" s="212">
        <f>IF(SUMIF('LOGBOEK 2010'!N:N,"H"&amp;B70,'LOGBOEK 2010'!J:J)&gt;0,SUMIF('LOGBOEK 2010'!N:N,"H"&amp;B70,'LOGBOEK 2010'!J:J),"")</f>
      </c>
      <c r="W70" s="248">
        <f>IF(SUMIF('LOGBOEK 2010'!N:N,"H"&amp;B70,'LOGBOEK 2010'!K:K)&gt;0,SUMIF('LOGBOEK 2010'!N:N,"H"&amp;B70,'LOGBOEK 2010'!K:K),"")</f>
      </c>
      <c r="X70" s="144">
        <f>IF(COUNTIF('LOGBOEK 2010'!N:N,"F"&amp;B70)&gt;0,COUNTIF('LOGBOEK 2010'!N:N,"F"&amp;B70),"")</f>
      </c>
      <c r="Y70" s="212">
        <f>IF(SUMIF('LOGBOEK 2010'!N:N,"F"&amp;B70,'LOGBOEK 2010'!J:J)&gt;0,SUMIF('LOGBOEK 2010'!N:N,"F"&amp;B70,'LOGBOEK 2010'!J:J),"")</f>
      </c>
      <c r="Z70" s="248">
        <f>IF(SUMIF('LOGBOEK 2010'!N:N,"F"&amp;B70,'LOGBOEK 2010'!K:K)&gt;0,SUMIF('LOGBOEK 2010'!N:N,"F"&amp;B70,'LOGBOEK 2010'!K:K),"")</f>
      </c>
    </row>
    <row r="71" spans="1:26" ht="12.75">
      <c r="A71" s="149" t="str">
        <f t="shared" si="0"/>
        <v>week 51</v>
      </c>
      <c r="B71" s="149">
        <v>51</v>
      </c>
      <c r="C71" s="166">
        <f t="shared" si="1"/>
        <v>358</v>
      </c>
      <c r="D71" s="166">
        <f t="shared" si="2"/>
        <v>364</v>
      </c>
      <c r="E71" s="166">
        <f>IF(COUNTIF('LOGBOEK 2010'!N:N,"R"&amp;B71)&gt;0,COUNTIF('LOGBOEK 2010'!N:N,"R"&amp;B71),"")</f>
      </c>
      <c r="F71" s="144">
        <f>IF(COUNTIF('LOGBOEK 2010'!N:N,"T"&amp;B71)+COUNTIF('LOGBOEK 2010'!N:N,"W"&amp;B71)+COUNTIF('LOGBOEK 2010'!N:N,"C"&amp;B71)+COUNTIF('LOGBOEK 2010'!N:N,"P"&amp;B71)&gt;0,COUNTIF('LOGBOEK 2010'!N:N,"T"&amp;B71)+COUNTIF('LOGBOEK 2010'!N:N,"W"&amp;B71)+COUNTIF('LOGBOEK 2010'!N:N,"C"&amp;B71)+COUNTIF('LOGBOEK 2010'!N:N,"P"&amp;B71),"")</f>
      </c>
      <c r="G71" s="212">
        <f>IF(SUMIF('LOGBOEK 2010'!N:N,"T"&amp;B71,'LOGBOEK 2010'!J:J)+SUMIF('LOGBOEK 2010'!N:N,"W"&amp;B71,'LOGBOEK 2010'!J:J)+SUMIF('LOGBOEK 2010'!N:N,"C"&amp;B71,'LOGBOEK 2010'!J:J)+SUMIF('LOGBOEK 2010'!N:N,"P"&amp;B71,'LOGBOEK 2010'!J:J)&gt;0,SUMIF('LOGBOEK 2010'!N:N,"T"&amp;B71,'LOGBOEK 2010'!J:J)+SUMIF('LOGBOEK 2010'!N:N,"W"&amp;B71,'LOGBOEK 2010'!J:J)+SUMIF('LOGBOEK 2010'!N:N,"C"&amp;B71,'LOGBOEK 2010'!J:J)+SUMIF('LOGBOEK 2010'!N:N,"P"&amp;B71,'LOGBOEK 2010'!J:J),"")</f>
      </c>
      <c r="H71" s="248">
        <f>IF(SUMIF('LOGBOEK 2010'!N:N,"T"&amp;B71,'LOGBOEK 2010'!K:K)+SUMIF('LOGBOEK 2010'!N:N,"W"&amp;B71,'LOGBOEK 2010'!K:K)+SUMIF('LOGBOEK 2010'!N:N,"C"&amp;B71,'LOGBOEK 2010'!K:K)+SUMIF('LOGBOEK 2010'!N:N,"P"&amp;B71,'LOGBOEK 2010'!K:K)&gt;0,SUMIF('LOGBOEK 2010'!N:N,"T"&amp;B71,'LOGBOEK 2010'!K:K)+SUMIF('LOGBOEK 2010'!N:N,"W"&amp;B71,'LOGBOEK 2010'!K:K)+SUMIF('LOGBOEK 2010'!N:N,"C"&amp;B71,'LOGBOEK 2010'!K:K)+SUMIF('LOGBOEK 2010'!N:N,"P"&amp;B71,'LOGBOEK 2010'!K:K),"")</f>
      </c>
      <c r="I71" s="144">
        <f>IF(COUNTIF('LOGBOEK 2010'!N:N,"T"&amp;B71)&gt;0,COUNTIF('LOGBOEK 2010'!N:N,"T"&amp;B71),"")</f>
      </c>
      <c r="J71" s="212">
        <f>IF(SUMIF('LOGBOEK 2010'!N:N,"T"&amp;B71,'LOGBOEK 2010'!J:J)&gt;0,SUMIF('LOGBOEK 2010'!N:N,"T"&amp;B71,'LOGBOEK 2010'!J:J),"")</f>
      </c>
      <c r="K71" s="248">
        <f>IF(SUMIF('LOGBOEK 2010'!N:N,"T"&amp;B71,'LOGBOEK 2010'!K:K)&gt;0,SUMIF('LOGBOEK 2010'!N:N,"T"&amp;B71,'LOGBOEK 2010'!K:K),"")</f>
      </c>
      <c r="L71" s="144">
        <f>IF(COUNTIF('LOGBOEK 2010'!N:N,"W"&amp;B71)&gt;0,COUNTIF('LOGBOEK 2010'!N:N,"W"&amp;B71),"")</f>
      </c>
      <c r="M71" s="212">
        <f>IF(SUMIF('LOGBOEK 2010'!N:N,"W"&amp;B71,'LOGBOEK 2010'!J:J)&gt;0,SUMIF('LOGBOEK 2010'!N:N,"W"&amp;B71,'LOGBOEK 2010'!J:J),"")</f>
      </c>
      <c r="N71" s="248">
        <f>IF(SUMIF('LOGBOEK 2010'!N:N,"W"&amp;B71,'LOGBOEK 2010'!K:K)&gt;0,SUMIF('LOGBOEK 2010'!N:N,"W"&amp;B71,'LOGBOEK 2010'!K:K),"")</f>
      </c>
      <c r="O71" s="144">
        <f>IF(COUNTIF('LOGBOEK 2010'!N:N,"C"&amp;B71)&gt;0,COUNTIF('LOGBOEK 2010'!N:N,"C"&amp;B71),"")</f>
      </c>
      <c r="P71" s="212">
        <f>IF(SUMIF('LOGBOEK 2010'!N:N,"C"&amp;B71,'LOGBOEK 2010'!J:J)&gt;0,SUMIF('LOGBOEK 2010'!N:N,"C"&amp;B71,'LOGBOEK 2010'!J:J),"")</f>
      </c>
      <c r="Q71" s="248">
        <f>IF(SUMIF('LOGBOEK 2010'!N:N,"C"&amp;B71,'LOGBOEK 2010'!K:K)&gt;0,SUMIF('LOGBOEK 2010'!N:N,"C"&amp;B71,'LOGBOEK 2010'!K:K),"")</f>
      </c>
      <c r="R71" s="144">
        <f>IF(COUNTIF('LOGBOEK 2010'!N:N,"P"&amp;B71)&gt;0,COUNTIF('LOGBOEK 2010'!N:N,"P"&amp;B71),"")</f>
      </c>
      <c r="S71" s="212">
        <f>IF(SUMIF('LOGBOEK 2010'!N:N,"P"&amp;B71,'LOGBOEK 2010'!J:J)&gt;0,SUMIF('LOGBOEK 2010'!N:N,"P"&amp;B71,'LOGBOEK 2010'!J:J),"")</f>
      </c>
      <c r="T71" s="248">
        <f>IF(SUMIF('LOGBOEK 2010'!N:N,"P"&amp;B71,'LOGBOEK 2010'!K:K)&gt;0,SUMIF('LOGBOEK 2010'!N:N,"P"&amp;B71,'LOGBOEK 2010'!K:K),"")</f>
      </c>
      <c r="U71" s="144">
        <f>IF(COUNTIF('LOGBOEK 2010'!N:N,"H"&amp;B71)&gt;0,COUNTIF('LOGBOEK 2010'!N:N,"H"&amp;B71),"")</f>
      </c>
      <c r="V71" s="212">
        <f>IF(SUMIF('LOGBOEK 2010'!N:N,"H"&amp;B71,'LOGBOEK 2010'!J:J)&gt;0,SUMIF('LOGBOEK 2010'!N:N,"H"&amp;B71,'LOGBOEK 2010'!J:J),"")</f>
      </c>
      <c r="W71" s="248">
        <f>IF(SUMIF('LOGBOEK 2010'!N:N,"H"&amp;B71,'LOGBOEK 2010'!K:K)&gt;0,SUMIF('LOGBOEK 2010'!N:N,"H"&amp;B71,'LOGBOEK 2010'!K:K),"")</f>
      </c>
      <c r="X71" s="144">
        <f>IF(COUNTIF('LOGBOEK 2010'!N:N,"F"&amp;B71)&gt;0,COUNTIF('LOGBOEK 2010'!N:N,"F"&amp;B71),"")</f>
      </c>
      <c r="Y71" s="212">
        <f>IF(SUMIF('LOGBOEK 2010'!N:N,"F"&amp;B71,'LOGBOEK 2010'!J:J)&gt;0,SUMIF('LOGBOEK 2010'!N:N,"F"&amp;B71,'LOGBOEK 2010'!J:J),"")</f>
      </c>
      <c r="Z71" s="248">
        <f>IF(SUMIF('LOGBOEK 2010'!N:N,"F"&amp;B71,'LOGBOEK 2010'!K:K)&gt;0,SUMIF('LOGBOEK 2010'!N:N,"F"&amp;B71,'LOGBOEK 2010'!K:K),"")</f>
      </c>
    </row>
    <row r="72" spans="1:26" ht="13.5" thickBot="1">
      <c r="A72" s="149" t="str">
        <f t="shared" si="0"/>
        <v>week 52</v>
      </c>
      <c r="B72" s="149">
        <v>52</v>
      </c>
      <c r="C72" s="166">
        <f t="shared" si="1"/>
        <v>365</v>
      </c>
      <c r="D72" s="166">
        <v>369</v>
      </c>
      <c r="E72" s="127">
        <f>IF(COUNTIF('LOGBOEK 2010'!N:N,"R"&amp;B72)&gt;0,COUNTIF('LOGBOEK 2010'!N:N,"R"&amp;B72),"")</f>
      </c>
      <c r="F72" s="126">
        <f>IF(COUNTIF('LOGBOEK 2010'!N:N,"T"&amp;B72)+COUNTIF('LOGBOEK 2010'!N:N,"W"&amp;B72)+COUNTIF('LOGBOEK 2010'!N:N,"C"&amp;B72)+COUNTIF('LOGBOEK 2010'!N:N,"P"&amp;B72)&gt;0,COUNTIF('LOGBOEK 2010'!N:N,"T"&amp;B72)+COUNTIF('LOGBOEK 2010'!N:N,"W"&amp;B72)+COUNTIF('LOGBOEK 2010'!N:N,"C"&amp;B72)+COUNTIF('LOGBOEK 2010'!N:N,"P"&amp;B72),"")</f>
      </c>
      <c r="G72" s="209">
        <f>IF(SUMIF('LOGBOEK 2010'!N:N,"T"&amp;B72,'LOGBOEK 2010'!J:J)+SUMIF('LOGBOEK 2010'!N:N,"W"&amp;B72,'LOGBOEK 2010'!J:J)+SUMIF('LOGBOEK 2010'!N:N,"C"&amp;B72,'LOGBOEK 2010'!J:J)+SUMIF('LOGBOEK 2010'!N:N,"P"&amp;B72,'LOGBOEK 2010'!J:J)&gt;0,SUMIF('LOGBOEK 2010'!N:N,"T"&amp;B72,'LOGBOEK 2010'!J:J)+SUMIF('LOGBOEK 2010'!N:N,"W"&amp;B72,'LOGBOEK 2010'!J:J)+SUMIF('LOGBOEK 2010'!N:N,"C"&amp;B72,'LOGBOEK 2010'!J:J)+SUMIF('LOGBOEK 2010'!N:N,"P"&amp;B72,'LOGBOEK 2010'!J:J),"")</f>
      </c>
      <c r="H72" s="249">
        <f>IF(SUMIF('LOGBOEK 2010'!N:N,"T"&amp;B72,'LOGBOEK 2010'!K:K)+SUMIF('LOGBOEK 2010'!N:N,"W"&amp;B72,'LOGBOEK 2010'!K:K)+SUMIF('LOGBOEK 2010'!N:N,"C"&amp;B72,'LOGBOEK 2010'!K:K)+SUMIF('LOGBOEK 2010'!N:N,"P"&amp;B72,'LOGBOEK 2010'!K:K)&gt;0,SUMIF('LOGBOEK 2010'!N:N,"T"&amp;B72,'LOGBOEK 2010'!K:K)+SUMIF('LOGBOEK 2010'!N:N,"W"&amp;B72,'LOGBOEK 2010'!K:K)+SUMIF('LOGBOEK 2010'!N:N,"C"&amp;B72,'LOGBOEK 2010'!K:K)+SUMIF('LOGBOEK 2010'!N:N,"P"&amp;B72,'LOGBOEK 2010'!K:K),"")</f>
      </c>
      <c r="I72" s="144">
        <f>IF(COUNTIF('LOGBOEK 2010'!N:N,"T"&amp;B72)&gt;0,COUNTIF('LOGBOEK 2010'!N:N,"T"&amp;B72),"")</f>
      </c>
      <c r="J72" s="212">
        <f>IF(SUMIF('LOGBOEK 2010'!N:N,"T"&amp;B72,'LOGBOEK 2010'!J:J)&gt;0,SUMIF('LOGBOEK 2010'!N:N,"T"&amp;B72,'LOGBOEK 2010'!J:J),"")</f>
      </c>
      <c r="K72" s="248">
        <f>IF(SUMIF('LOGBOEK 2010'!N:N,"T"&amp;B72,'LOGBOEK 2010'!K:K)&gt;0,SUMIF('LOGBOEK 2010'!N:N,"T"&amp;B72,'LOGBOEK 2010'!K:K),"")</f>
      </c>
      <c r="L72" s="144">
        <f>IF(COUNTIF('LOGBOEK 2010'!N:N,"W"&amp;B72)&gt;0,COUNTIF('LOGBOEK 2010'!N:N,"W"&amp;B72),"")</f>
      </c>
      <c r="M72" s="212">
        <f>IF(SUMIF('LOGBOEK 2010'!N:N,"W"&amp;B72,'LOGBOEK 2010'!J:J)&gt;0,SUMIF('LOGBOEK 2010'!N:N,"W"&amp;B72,'LOGBOEK 2010'!J:J),"")</f>
      </c>
      <c r="N72" s="248">
        <f>IF(SUMIF('LOGBOEK 2010'!N:N,"W"&amp;B72,'LOGBOEK 2010'!K:K)&gt;0,SUMIF('LOGBOEK 2010'!N:N,"W"&amp;B72,'LOGBOEK 2010'!K:K),"")</f>
      </c>
      <c r="O72" s="144">
        <f>IF(COUNTIF('LOGBOEK 2010'!N:N,"C"&amp;B72)&gt;0,COUNTIF('LOGBOEK 2010'!N:N,"C"&amp;B72),"")</f>
      </c>
      <c r="P72" s="212">
        <f>IF(SUMIF('LOGBOEK 2010'!N:N,"C"&amp;B72,'LOGBOEK 2010'!J:J)&gt;0,SUMIF('LOGBOEK 2010'!N:N,"C"&amp;B72,'LOGBOEK 2010'!J:J),"")</f>
      </c>
      <c r="Q72" s="248">
        <f>IF(SUMIF('LOGBOEK 2010'!N:N,"C"&amp;B72,'LOGBOEK 2010'!K:K)&gt;0,SUMIF('LOGBOEK 2010'!N:N,"C"&amp;B72,'LOGBOEK 2010'!K:K),"")</f>
      </c>
      <c r="R72" s="144">
        <f>IF(COUNTIF('LOGBOEK 2010'!N:N,"P"&amp;B72)&gt;0,COUNTIF('LOGBOEK 2010'!N:N,"P"&amp;B72),"")</f>
      </c>
      <c r="S72" s="212">
        <f>IF(SUMIF('LOGBOEK 2010'!N:N,"P"&amp;B72,'LOGBOEK 2010'!J:J)&gt;0,SUMIF('LOGBOEK 2010'!N:N,"P"&amp;B72,'LOGBOEK 2010'!J:J),"")</f>
      </c>
      <c r="T72" s="248">
        <f>IF(SUMIF('LOGBOEK 2010'!N:N,"P"&amp;B72,'LOGBOEK 2010'!K:K)&gt;0,SUMIF('LOGBOEK 2010'!N:N,"P"&amp;B72,'LOGBOEK 2010'!K:K),"")</f>
      </c>
      <c r="U72" s="144">
        <f>IF(COUNTIF('LOGBOEK 2010'!N:N,"H"&amp;B72)&gt;0,COUNTIF('LOGBOEK 2010'!N:N,"H"&amp;B72),"")</f>
      </c>
      <c r="V72" s="212">
        <f>IF(SUMIF('LOGBOEK 2010'!N:N,"H"&amp;B72,'LOGBOEK 2010'!J:J)&gt;0,SUMIF('LOGBOEK 2010'!N:N,"H"&amp;B72,'LOGBOEK 2010'!J:J),"")</f>
      </c>
      <c r="W72" s="248">
        <f>IF(SUMIF('LOGBOEK 2010'!N:N,"H"&amp;B72,'LOGBOEK 2010'!K:K)&gt;0,SUMIF('LOGBOEK 2010'!N:N,"H"&amp;B72,'LOGBOEK 2010'!K:K),"")</f>
      </c>
      <c r="X72" s="144">
        <f>IF(COUNTIF('LOGBOEK 2010'!N:N,"F"&amp;B72)&gt;0,COUNTIF('LOGBOEK 2010'!N:N,"F"&amp;B72),"")</f>
      </c>
      <c r="Y72" s="212">
        <f>IF(SUMIF('LOGBOEK 2010'!N:N,"F"&amp;B72,'LOGBOEK 2010'!J:J)&gt;0,SUMIF('LOGBOEK 2010'!N:N,"F"&amp;B72,'LOGBOEK 2010'!J:J),"")</f>
      </c>
      <c r="Z72" s="248">
        <f>IF(SUMIF('LOGBOEK 2010'!N:N,"F"&amp;B72,'LOGBOEK 2010'!K:K)&gt;0,SUMIF('LOGBOEK 2010'!N:N,"F"&amp;B72,'LOGBOEK 2010'!K:K),"")</f>
      </c>
    </row>
    <row r="73" spans="1:26" ht="13.5" thickBot="1">
      <c r="A73" s="151" t="s">
        <v>48</v>
      </c>
      <c r="B73" s="151"/>
      <c r="C73" s="218"/>
      <c r="D73" s="218"/>
      <c r="E73" s="213">
        <f>ROUND(SUMIF(E20:E72,"&lt;&gt;0",E20:E72)/52,0)</f>
        <v>0</v>
      </c>
      <c r="F73" s="250">
        <f>ROUND(SUMIF(F20:F72,"&lt;&gt;0",F20:F72)/52,0)</f>
        <v>0</v>
      </c>
      <c r="G73" s="210">
        <f>ROUND(SUMIF(G20:G72,"&lt;&gt;0",G20:G72)/52,2)</f>
        <v>0</v>
      </c>
      <c r="H73" s="251"/>
      <c r="I73" s="250">
        <f>ROUND(SUMIF(I20:I72,"&lt;&gt;0",I20:I72)/52,0)</f>
        <v>0</v>
      </c>
      <c r="J73" s="210">
        <f>ROUND(SUMIF(J20:J72,"&lt;&gt;0",J20:J72)/52,0)</f>
        <v>0</v>
      </c>
      <c r="K73" s="251"/>
      <c r="L73" s="250">
        <f>ROUND(SUMIF(L20:L72,"&lt;&gt;0",L20:L72)/52,0)</f>
        <v>0</v>
      </c>
      <c r="M73" s="210">
        <f>ROUND(SUMIF(M20:M72,"&lt;&gt;0",M20:M72)/52,0)</f>
        <v>0</v>
      </c>
      <c r="N73" s="251"/>
      <c r="O73" s="250">
        <f>ROUND(SUMIF(O20:O72,"&lt;&gt;0",O20:O72)/52,0)</f>
        <v>0</v>
      </c>
      <c r="P73" s="210">
        <f>ROUND(SUMIF(P20:P72,"&lt;&gt;0",P20:P72)/52,0)</f>
        <v>0</v>
      </c>
      <c r="Q73" s="251"/>
      <c r="R73" s="250">
        <f>ROUND(SUMIF(R20:R72,"&lt;&gt;0",R20:R72)/52,0)</f>
        <v>0</v>
      </c>
      <c r="S73" s="210">
        <f>ROUND(SUMIF(S20:S72,"&lt;&gt;0",S20:S72)/52,0)</f>
        <v>0</v>
      </c>
      <c r="T73" s="251"/>
      <c r="U73" s="254">
        <f>ROUND(SUMIF(U20:U72,"&lt;&gt;0",U20:U72)/52,0)</f>
        <v>0</v>
      </c>
      <c r="V73" s="255">
        <f>ROUND(SUMIF(V20:V72,"&lt;&gt;0",V20:V72)/52,0)</f>
        <v>0</v>
      </c>
      <c r="W73" s="256"/>
      <c r="X73" s="254">
        <f>ROUND(SUMIF(X20:X72,"&lt;&gt;0",X20:X72)/52,0)</f>
        <v>0</v>
      </c>
      <c r="Y73" s="255">
        <f>ROUND(SUMIF(Y20:Y72,"&lt;&gt;0",Y20:Y72)/52,0)</f>
        <v>0</v>
      </c>
      <c r="Z73" s="256"/>
    </row>
    <row r="74" ht="12.75"/>
    <row r="75" ht="12.75"/>
  </sheetData>
  <sheetProtection/>
  <printOptions/>
  <pageMargins left="0.75" right="0.75" top="1" bottom="1" header="0.5" footer="0.5"/>
  <pageSetup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14"/>
  <sheetViews>
    <sheetView zoomScalePageLayoutView="0" workbookViewId="0" topLeftCell="A1">
      <selection activeCell="D22" sqref="D22"/>
    </sheetView>
  </sheetViews>
  <sheetFormatPr defaultColWidth="9.140625" defaultRowHeight="12.75"/>
  <cols>
    <col min="1" max="1" width="9.8515625" style="72" bestFit="1" customWidth="1"/>
    <col min="2" max="2" width="9.140625" style="72" customWidth="1"/>
    <col min="3" max="3" width="15.421875" style="0" bestFit="1" customWidth="1"/>
  </cols>
  <sheetData>
    <row r="1" spans="1:3" ht="12.75">
      <c r="A1" s="72" t="s">
        <v>74</v>
      </c>
      <c r="B1" s="72" t="s">
        <v>73</v>
      </c>
      <c r="C1" t="s">
        <v>75</v>
      </c>
    </row>
    <row r="2" spans="1:3" ht="12.75">
      <c r="A2" s="72">
        <v>0</v>
      </c>
      <c r="B2" s="221" t="s">
        <v>87</v>
      </c>
      <c r="C2" t="s">
        <v>76</v>
      </c>
    </row>
    <row r="3" spans="1:3" ht="12.75">
      <c r="A3" s="72">
        <v>1</v>
      </c>
      <c r="B3" s="221" t="s">
        <v>88</v>
      </c>
      <c r="C3" t="s">
        <v>77</v>
      </c>
    </row>
    <row r="4" spans="1:3" ht="12.75">
      <c r="A4" s="72">
        <v>2</v>
      </c>
      <c r="B4" s="221" t="s">
        <v>89</v>
      </c>
      <c r="C4" t="s">
        <v>77</v>
      </c>
    </row>
    <row r="5" spans="1:3" ht="12.75">
      <c r="A5" s="72">
        <v>3</v>
      </c>
      <c r="B5" s="221" t="s">
        <v>90</v>
      </c>
      <c r="C5" t="s">
        <v>78</v>
      </c>
    </row>
    <row r="6" spans="1:3" ht="12.75">
      <c r="A6" s="72">
        <v>4</v>
      </c>
      <c r="B6" s="221" t="s">
        <v>91</v>
      </c>
      <c r="C6" t="s">
        <v>78</v>
      </c>
    </row>
    <row r="7" spans="1:3" ht="12.75">
      <c r="A7" s="72">
        <v>5</v>
      </c>
      <c r="B7" s="221" t="s">
        <v>92</v>
      </c>
      <c r="C7" t="s">
        <v>79</v>
      </c>
    </row>
    <row r="8" spans="1:3" ht="12.75">
      <c r="A8" s="72">
        <v>6</v>
      </c>
      <c r="B8" s="221" t="s">
        <v>93</v>
      </c>
      <c r="C8" t="s">
        <v>80</v>
      </c>
    </row>
    <row r="9" spans="1:3" ht="12.75">
      <c r="A9" s="72">
        <v>7</v>
      </c>
      <c r="B9" s="221" t="s">
        <v>94</v>
      </c>
      <c r="C9" t="s">
        <v>81</v>
      </c>
    </row>
    <row r="10" spans="1:3" ht="12.75">
      <c r="A10" s="72">
        <v>8</v>
      </c>
      <c r="B10" s="221" t="s">
        <v>95</v>
      </c>
      <c r="C10" t="s">
        <v>82</v>
      </c>
    </row>
    <row r="11" spans="1:3" ht="12.75">
      <c r="A11" s="72">
        <v>9</v>
      </c>
      <c r="B11" s="221" t="s">
        <v>96</v>
      </c>
      <c r="C11" t="s">
        <v>83</v>
      </c>
    </row>
    <row r="12" spans="1:3" ht="12.75">
      <c r="A12" s="72">
        <v>10</v>
      </c>
      <c r="B12" s="221" t="s">
        <v>97</v>
      </c>
      <c r="C12" t="s">
        <v>84</v>
      </c>
    </row>
    <row r="13" spans="1:3" ht="12.75">
      <c r="A13" s="72">
        <v>11</v>
      </c>
      <c r="B13" s="221" t="s">
        <v>98</v>
      </c>
      <c r="C13" t="s">
        <v>85</v>
      </c>
    </row>
    <row r="14" spans="1:3" ht="12.75">
      <c r="A14" s="72">
        <v>12</v>
      </c>
      <c r="B14" s="221" t="s">
        <v>99</v>
      </c>
      <c r="C14" t="s">
        <v>86</v>
      </c>
    </row>
  </sheetData>
  <sheetProtection/>
  <printOptions/>
  <pageMargins left="0.7" right="0.7" top="0.75" bottom="0.75" header="0.3" footer="0.3"/>
  <pageSetup orientation="portrait" paperSize="9"/>
  <ignoredErrors>
    <ignoredError sqref="B5" twoDigitTextYear="1"/>
  </ignoredErrors>
</worksheet>
</file>

<file path=xl/worksheets/sheet8.xml><?xml version="1.0" encoding="utf-8"?>
<worksheet xmlns="http://schemas.openxmlformats.org/spreadsheetml/2006/main" xmlns:r="http://schemas.openxmlformats.org/officeDocument/2006/relationships">
  <dimension ref="A1:N33"/>
  <sheetViews>
    <sheetView zoomScalePageLayoutView="0" workbookViewId="0" topLeftCell="A5">
      <selection activeCell="A38" sqref="A38"/>
    </sheetView>
  </sheetViews>
  <sheetFormatPr defaultColWidth="9.140625" defaultRowHeight="12.75"/>
  <cols>
    <col min="1" max="1" width="5.00390625" style="0" bestFit="1" customWidth="1"/>
    <col min="2" max="14" width="8.140625" style="0" bestFit="1" customWidth="1"/>
  </cols>
  <sheetData>
    <row r="1" spans="1:14" ht="12.75">
      <c r="A1" s="405" t="s">
        <v>100</v>
      </c>
      <c r="B1" s="405"/>
      <c r="C1" s="405"/>
      <c r="D1" s="405"/>
      <c r="E1" s="405"/>
      <c r="F1" s="405"/>
      <c r="G1" s="405"/>
      <c r="H1" s="405"/>
      <c r="I1" s="405"/>
      <c r="J1" s="405"/>
      <c r="K1" s="405"/>
      <c r="L1" s="405"/>
      <c r="M1" s="405"/>
      <c r="N1" s="405"/>
    </row>
    <row r="3" spans="1:14" ht="12.75">
      <c r="A3" s="278" t="s">
        <v>101</v>
      </c>
      <c r="B3" s="279">
        <v>12</v>
      </c>
      <c r="C3" s="279">
        <v>13</v>
      </c>
      <c r="D3" s="279">
        <v>14</v>
      </c>
      <c r="E3" s="279">
        <v>15</v>
      </c>
      <c r="F3" s="279">
        <v>16</v>
      </c>
      <c r="G3" s="279">
        <v>17</v>
      </c>
      <c r="H3" s="279">
        <v>18</v>
      </c>
      <c r="I3" s="279">
        <v>19</v>
      </c>
      <c r="J3" s="279">
        <v>20</v>
      </c>
      <c r="K3" s="279">
        <v>21</v>
      </c>
      <c r="L3" s="279">
        <v>22</v>
      </c>
      <c r="M3" s="279">
        <v>23</v>
      </c>
      <c r="N3" s="279">
        <v>24</v>
      </c>
    </row>
    <row r="4" spans="1:14" ht="12.75">
      <c r="A4" s="278"/>
      <c r="B4" s="265"/>
      <c r="C4" s="265"/>
      <c r="D4" s="265"/>
      <c r="E4" s="265"/>
      <c r="F4" s="265"/>
      <c r="G4" s="265"/>
      <c r="H4" s="265"/>
      <c r="I4" s="265"/>
      <c r="J4" s="265"/>
      <c r="K4" s="265"/>
      <c r="L4" s="265"/>
      <c r="M4" s="265"/>
      <c r="N4" s="265"/>
    </row>
    <row r="5" spans="1:14" ht="12.75">
      <c r="A5" s="278">
        <v>100</v>
      </c>
      <c r="B5" s="269">
        <f aca="true" t="shared" si="0" ref="B5:N17">$A5/(B$3*1000*24)</f>
        <v>0.00034722222222222224</v>
      </c>
      <c r="C5" s="269">
        <f t="shared" si="0"/>
        <v>0.0003205128205128205</v>
      </c>
      <c r="D5" s="268">
        <f t="shared" si="0"/>
        <v>0.00029761904761904765</v>
      </c>
      <c r="E5" s="268">
        <f t="shared" si="0"/>
        <v>0.0002777777777777778</v>
      </c>
      <c r="F5" s="271">
        <f t="shared" si="0"/>
        <v>0.00026041666666666666</v>
      </c>
      <c r="G5" s="271">
        <f t="shared" si="0"/>
        <v>0.00024509803921568627</v>
      </c>
      <c r="H5" s="273">
        <f t="shared" si="0"/>
        <v>0.0002314814814814815</v>
      </c>
      <c r="I5" s="273">
        <f t="shared" si="0"/>
        <v>0.0002192982456140351</v>
      </c>
      <c r="J5" s="272">
        <f t="shared" si="0"/>
        <v>0.00020833333333333335</v>
      </c>
      <c r="K5" s="272">
        <f t="shared" si="0"/>
        <v>0.0001984126984126984</v>
      </c>
      <c r="L5" s="274">
        <f t="shared" si="0"/>
        <v>0.0001893939393939394</v>
      </c>
      <c r="M5" s="274">
        <f t="shared" si="0"/>
        <v>0.00018115942028985507</v>
      </c>
      <c r="N5" s="270">
        <f t="shared" si="0"/>
        <v>0.00017361111111111112</v>
      </c>
    </row>
    <row r="6" spans="1:14" ht="12.75">
      <c r="A6" s="278">
        <v>200</v>
      </c>
      <c r="B6" s="269">
        <f t="shared" si="0"/>
        <v>0.0006944444444444445</v>
      </c>
      <c r="C6" s="268">
        <f t="shared" si="0"/>
        <v>0.000641025641025641</v>
      </c>
      <c r="D6" s="268">
        <f t="shared" si="0"/>
        <v>0.0005952380952380953</v>
      </c>
      <c r="E6" s="271">
        <f t="shared" si="0"/>
        <v>0.0005555555555555556</v>
      </c>
      <c r="F6" s="271">
        <f t="shared" si="0"/>
        <v>0.0005208333333333333</v>
      </c>
      <c r="G6" s="273">
        <f t="shared" si="0"/>
        <v>0.0004901960784313725</v>
      </c>
      <c r="H6" s="273">
        <f t="shared" si="0"/>
        <v>0.000462962962962963</v>
      </c>
      <c r="I6" s="272">
        <f t="shared" si="0"/>
        <v>0.0004385964912280702</v>
      </c>
      <c r="J6" s="272">
        <f t="shared" si="0"/>
        <v>0.0004166666666666667</v>
      </c>
      <c r="K6" s="274">
        <f t="shared" si="0"/>
        <v>0.0003968253968253968</v>
      </c>
      <c r="L6" s="274">
        <f t="shared" si="0"/>
        <v>0.0003787878787878788</v>
      </c>
      <c r="M6" s="270">
        <f t="shared" si="0"/>
        <v>0.00036231884057971015</v>
      </c>
      <c r="N6" s="270">
        <f t="shared" si="0"/>
        <v>0.00034722222222222224</v>
      </c>
    </row>
    <row r="7" spans="1:14" ht="12.75">
      <c r="A7" s="278">
        <v>300</v>
      </c>
      <c r="B7" s="268">
        <f t="shared" si="0"/>
        <v>0.0010416666666666667</v>
      </c>
      <c r="C7" s="268">
        <f t="shared" si="0"/>
        <v>0.0009615384615384616</v>
      </c>
      <c r="D7" s="271">
        <f t="shared" si="0"/>
        <v>0.0008928571428571428</v>
      </c>
      <c r="E7" s="271">
        <f t="shared" si="0"/>
        <v>0.0008333333333333334</v>
      </c>
      <c r="F7" s="273">
        <f t="shared" si="0"/>
        <v>0.00078125</v>
      </c>
      <c r="G7" s="273">
        <f t="shared" si="0"/>
        <v>0.0007352941176470588</v>
      </c>
      <c r="H7" s="272">
        <f t="shared" si="0"/>
        <v>0.0006944444444444445</v>
      </c>
      <c r="I7" s="272">
        <f t="shared" si="0"/>
        <v>0.0006578947368421052</v>
      </c>
      <c r="J7" s="274">
        <f t="shared" si="0"/>
        <v>0.000625</v>
      </c>
      <c r="K7" s="274">
        <f t="shared" si="0"/>
        <v>0.0005952380952380953</v>
      </c>
      <c r="L7" s="270">
        <f t="shared" si="0"/>
        <v>0.0005681818181818182</v>
      </c>
      <c r="M7" s="270">
        <f t="shared" si="0"/>
        <v>0.0005434782608695652</v>
      </c>
      <c r="N7" s="267">
        <f t="shared" si="0"/>
        <v>0.0005208333333333333</v>
      </c>
    </row>
    <row r="8" spans="1:14" ht="12.75">
      <c r="A8" s="278">
        <v>400</v>
      </c>
      <c r="B8" s="268">
        <f t="shared" si="0"/>
        <v>0.001388888888888889</v>
      </c>
      <c r="C8" s="271">
        <f t="shared" si="0"/>
        <v>0.001282051282051282</v>
      </c>
      <c r="D8" s="271">
        <f t="shared" si="0"/>
        <v>0.0011904761904761906</v>
      </c>
      <c r="E8" s="273">
        <f t="shared" si="0"/>
        <v>0.0011111111111111111</v>
      </c>
      <c r="F8" s="273">
        <f t="shared" si="0"/>
        <v>0.0010416666666666667</v>
      </c>
      <c r="G8" s="272">
        <f t="shared" si="0"/>
        <v>0.000980392156862745</v>
      </c>
      <c r="H8" s="272">
        <f t="shared" si="0"/>
        <v>0.000925925925925926</v>
      </c>
      <c r="I8" s="274">
        <f t="shared" si="0"/>
        <v>0.0008771929824561404</v>
      </c>
      <c r="J8" s="274">
        <f t="shared" si="0"/>
        <v>0.0008333333333333334</v>
      </c>
      <c r="K8" s="270">
        <f t="shared" si="0"/>
        <v>0.0007936507936507937</v>
      </c>
      <c r="L8" s="270">
        <f t="shared" si="0"/>
        <v>0.0007575757575757576</v>
      </c>
      <c r="M8" s="267">
        <f t="shared" si="0"/>
        <v>0.0007246376811594203</v>
      </c>
      <c r="N8" s="267">
        <f t="shared" si="0"/>
        <v>0.0006944444444444445</v>
      </c>
    </row>
    <row r="9" spans="1:14" ht="12.75">
      <c r="A9" s="278">
        <v>500</v>
      </c>
      <c r="B9" s="271">
        <f t="shared" si="0"/>
        <v>0.001736111111111111</v>
      </c>
      <c r="C9" s="271">
        <f t="shared" si="0"/>
        <v>0.0016025641025641025</v>
      </c>
      <c r="D9" s="273">
        <f t="shared" si="0"/>
        <v>0.001488095238095238</v>
      </c>
      <c r="E9" s="273">
        <f t="shared" si="0"/>
        <v>0.001388888888888889</v>
      </c>
      <c r="F9" s="272">
        <f t="shared" si="0"/>
        <v>0.0013020833333333333</v>
      </c>
      <c r="G9" s="272">
        <f t="shared" si="0"/>
        <v>0.0012254901960784314</v>
      </c>
      <c r="H9" s="274">
        <f t="shared" si="0"/>
        <v>0.0011574074074074073</v>
      </c>
      <c r="I9" s="274">
        <f t="shared" si="0"/>
        <v>0.0010964912280701754</v>
      </c>
      <c r="J9" s="270">
        <f t="shared" si="0"/>
        <v>0.0010416666666666667</v>
      </c>
      <c r="K9" s="270">
        <f t="shared" si="0"/>
        <v>0.000992063492063492</v>
      </c>
      <c r="L9" s="267">
        <f t="shared" si="0"/>
        <v>0.000946969696969697</v>
      </c>
      <c r="M9" s="267">
        <f t="shared" si="0"/>
        <v>0.0009057971014492754</v>
      </c>
      <c r="N9" s="270">
        <f t="shared" si="0"/>
        <v>0.0008680555555555555</v>
      </c>
    </row>
    <row r="10" spans="1:14" ht="12.75">
      <c r="A10" s="278">
        <v>600</v>
      </c>
      <c r="B10" s="271">
        <f t="shared" si="0"/>
        <v>0.0020833333333333333</v>
      </c>
      <c r="C10" s="273">
        <f t="shared" si="0"/>
        <v>0.0019230769230769232</v>
      </c>
      <c r="D10" s="273">
        <f t="shared" si="0"/>
        <v>0.0017857142857142857</v>
      </c>
      <c r="E10" s="272">
        <f t="shared" si="0"/>
        <v>0.0016666666666666668</v>
      </c>
      <c r="F10" s="272">
        <f t="shared" si="0"/>
        <v>0.0015625</v>
      </c>
      <c r="G10" s="274">
        <f t="shared" si="0"/>
        <v>0.0014705882352941176</v>
      </c>
      <c r="H10" s="274">
        <f t="shared" si="0"/>
        <v>0.001388888888888889</v>
      </c>
      <c r="I10" s="270">
        <f t="shared" si="0"/>
        <v>0.0013157894736842105</v>
      </c>
      <c r="J10" s="270">
        <f t="shared" si="0"/>
        <v>0.00125</v>
      </c>
      <c r="K10" s="267">
        <f t="shared" si="0"/>
        <v>0.0011904761904761906</v>
      </c>
      <c r="L10" s="267">
        <f t="shared" si="0"/>
        <v>0.0011363636363636363</v>
      </c>
      <c r="M10" s="270">
        <f t="shared" si="0"/>
        <v>0.0010869565217391304</v>
      </c>
      <c r="N10" s="270">
        <f t="shared" si="0"/>
        <v>0.0010416666666666667</v>
      </c>
    </row>
    <row r="11" spans="1:14" ht="12.75">
      <c r="A11" s="278">
        <v>800</v>
      </c>
      <c r="B11" s="273">
        <f t="shared" si="0"/>
        <v>0.002777777777777778</v>
      </c>
      <c r="C11" s="273">
        <f t="shared" si="0"/>
        <v>0.002564102564102564</v>
      </c>
      <c r="D11" s="272">
        <f t="shared" si="0"/>
        <v>0.002380952380952381</v>
      </c>
      <c r="E11" s="272">
        <f t="shared" si="0"/>
        <v>0.0022222222222222222</v>
      </c>
      <c r="F11" s="274">
        <f t="shared" si="0"/>
        <v>0.0020833333333333333</v>
      </c>
      <c r="G11" s="274">
        <f t="shared" si="0"/>
        <v>0.00196078431372549</v>
      </c>
      <c r="H11" s="270">
        <f t="shared" si="0"/>
        <v>0.001851851851851852</v>
      </c>
      <c r="I11" s="270">
        <f t="shared" si="0"/>
        <v>0.0017543859649122807</v>
      </c>
      <c r="J11" s="267">
        <f t="shared" si="0"/>
        <v>0.0016666666666666668</v>
      </c>
      <c r="K11" s="267">
        <f t="shared" si="0"/>
        <v>0.0015873015873015873</v>
      </c>
      <c r="L11" s="270">
        <f t="shared" si="0"/>
        <v>0.0015151515151515152</v>
      </c>
      <c r="M11" s="270">
        <f t="shared" si="0"/>
        <v>0.0014492753623188406</v>
      </c>
      <c r="N11" s="275">
        <f t="shared" si="0"/>
        <v>0.001388888888888889</v>
      </c>
    </row>
    <row r="12" spans="1:14" ht="12.75">
      <c r="A12" s="278">
        <v>1000</v>
      </c>
      <c r="B12" s="273">
        <f t="shared" si="0"/>
        <v>0.003472222222222222</v>
      </c>
      <c r="C12" s="272">
        <f t="shared" si="0"/>
        <v>0.003205128205128205</v>
      </c>
      <c r="D12" s="272">
        <f t="shared" si="0"/>
        <v>0.002976190476190476</v>
      </c>
      <c r="E12" s="274">
        <f t="shared" si="0"/>
        <v>0.002777777777777778</v>
      </c>
      <c r="F12" s="274">
        <f t="shared" si="0"/>
        <v>0.0026041666666666665</v>
      </c>
      <c r="G12" s="270">
        <f t="shared" si="0"/>
        <v>0.0024509803921568627</v>
      </c>
      <c r="H12" s="270">
        <f t="shared" si="0"/>
        <v>0.0023148148148148147</v>
      </c>
      <c r="I12" s="267">
        <f t="shared" si="0"/>
        <v>0.0021929824561403508</v>
      </c>
      <c r="J12" s="267">
        <f t="shared" si="0"/>
        <v>0.0020833333333333333</v>
      </c>
      <c r="K12" s="270">
        <f t="shared" si="0"/>
        <v>0.001984126984126984</v>
      </c>
      <c r="L12" s="270">
        <f t="shared" si="0"/>
        <v>0.001893939393939394</v>
      </c>
      <c r="M12" s="275">
        <f t="shared" si="0"/>
        <v>0.0018115942028985507</v>
      </c>
      <c r="N12" s="275">
        <f t="shared" si="0"/>
        <v>0.001736111111111111</v>
      </c>
    </row>
    <row r="13" spans="1:14" ht="12.75">
      <c r="A13" s="278">
        <v>1200</v>
      </c>
      <c r="B13" s="272">
        <f t="shared" si="0"/>
        <v>0.004166666666666667</v>
      </c>
      <c r="C13" s="272">
        <f t="shared" si="0"/>
        <v>0.0038461538461538464</v>
      </c>
      <c r="D13" s="274">
        <f t="shared" si="0"/>
        <v>0.0035714285714285713</v>
      </c>
      <c r="E13" s="274">
        <f t="shared" si="0"/>
        <v>0.0033333333333333335</v>
      </c>
      <c r="F13" s="270">
        <f t="shared" si="0"/>
        <v>0.003125</v>
      </c>
      <c r="G13" s="270">
        <f t="shared" si="0"/>
        <v>0.0029411764705882353</v>
      </c>
      <c r="H13" s="267">
        <f t="shared" si="0"/>
        <v>0.002777777777777778</v>
      </c>
      <c r="I13" s="267">
        <f t="shared" si="0"/>
        <v>0.002631578947368421</v>
      </c>
      <c r="J13" s="270">
        <f t="shared" si="0"/>
        <v>0.0025</v>
      </c>
      <c r="K13" s="270">
        <f t="shared" si="0"/>
        <v>0.002380952380952381</v>
      </c>
      <c r="L13" s="275">
        <f t="shared" si="0"/>
        <v>0.0022727272727272726</v>
      </c>
      <c r="M13" s="275">
        <f t="shared" si="0"/>
        <v>0.002173913043478261</v>
      </c>
      <c r="N13" s="276">
        <f t="shared" si="0"/>
        <v>0.0020833333333333333</v>
      </c>
    </row>
    <row r="14" spans="1:14" ht="12.75">
      <c r="A14" s="278">
        <v>1500</v>
      </c>
      <c r="B14" s="272">
        <f t="shared" si="0"/>
        <v>0.005208333333333333</v>
      </c>
      <c r="C14" s="274">
        <f t="shared" si="0"/>
        <v>0.004807692307692308</v>
      </c>
      <c r="D14" s="274">
        <f t="shared" si="0"/>
        <v>0.004464285714285714</v>
      </c>
      <c r="E14" s="270">
        <f t="shared" si="0"/>
        <v>0.004166666666666667</v>
      </c>
      <c r="F14" s="270">
        <f t="shared" si="0"/>
        <v>0.00390625</v>
      </c>
      <c r="G14" s="267">
        <f t="shared" si="0"/>
        <v>0.003676470588235294</v>
      </c>
      <c r="H14" s="267">
        <f t="shared" si="0"/>
        <v>0.003472222222222222</v>
      </c>
      <c r="I14" s="270">
        <f t="shared" si="0"/>
        <v>0.003289473684210526</v>
      </c>
      <c r="J14" s="270">
        <f t="shared" si="0"/>
        <v>0.003125</v>
      </c>
      <c r="K14" s="275">
        <f t="shared" si="0"/>
        <v>0.002976190476190476</v>
      </c>
      <c r="L14" s="275">
        <f t="shared" si="0"/>
        <v>0.002840909090909091</v>
      </c>
      <c r="M14" s="276">
        <f t="shared" si="0"/>
        <v>0.002717391304347826</v>
      </c>
      <c r="N14" s="276">
        <f t="shared" si="0"/>
        <v>0.0026041666666666665</v>
      </c>
    </row>
    <row r="15" spans="1:14" ht="12.75">
      <c r="A15" s="278">
        <v>2000</v>
      </c>
      <c r="B15" s="274">
        <f t="shared" si="0"/>
        <v>0.006944444444444444</v>
      </c>
      <c r="C15" s="274">
        <f t="shared" si="0"/>
        <v>0.00641025641025641</v>
      </c>
      <c r="D15" s="270">
        <f t="shared" si="0"/>
        <v>0.005952380952380952</v>
      </c>
      <c r="E15" s="270">
        <f t="shared" si="0"/>
        <v>0.005555555555555556</v>
      </c>
      <c r="F15" s="267">
        <f t="shared" si="0"/>
        <v>0.005208333333333333</v>
      </c>
      <c r="G15" s="267">
        <f t="shared" si="0"/>
        <v>0.004901960784313725</v>
      </c>
      <c r="H15" s="270">
        <f t="shared" si="0"/>
        <v>0.004629629629629629</v>
      </c>
      <c r="I15" s="270">
        <f t="shared" si="0"/>
        <v>0.0043859649122807015</v>
      </c>
      <c r="J15" s="275">
        <f t="shared" si="0"/>
        <v>0.004166666666666667</v>
      </c>
      <c r="K15" s="275">
        <f t="shared" si="0"/>
        <v>0.003968253968253968</v>
      </c>
      <c r="L15" s="276">
        <f t="shared" si="0"/>
        <v>0.003787878787878788</v>
      </c>
      <c r="M15" s="276">
        <f t="shared" si="0"/>
        <v>0.0036231884057971015</v>
      </c>
      <c r="N15" s="277">
        <f t="shared" si="0"/>
        <v>0.003472222222222222</v>
      </c>
    </row>
    <row r="16" spans="1:14" ht="12.75">
      <c r="A16" s="278">
        <v>2500</v>
      </c>
      <c r="B16" s="274">
        <f t="shared" si="0"/>
        <v>0.008680555555555556</v>
      </c>
      <c r="C16" s="270">
        <f t="shared" si="0"/>
        <v>0.008012820512820512</v>
      </c>
      <c r="D16" s="270">
        <f t="shared" si="0"/>
        <v>0.00744047619047619</v>
      </c>
      <c r="E16" s="267">
        <f t="shared" si="0"/>
        <v>0.006944444444444444</v>
      </c>
      <c r="F16" s="267">
        <f t="shared" si="0"/>
        <v>0.006510416666666667</v>
      </c>
      <c r="G16" s="270">
        <f t="shared" si="0"/>
        <v>0.006127450980392157</v>
      </c>
      <c r="H16" s="270">
        <f t="shared" si="0"/>
        <v>0.005787037037037037</v>
      </c>
      <c r="I16" s="275">
        <f t="shared" si="0"/>
        <v>0.005482456140350877</v>
      </c>
      <c r="J16" s="275">
        <f t="shared" si="0"/>
        <v>0.005208333333333333</v>
      </c>
      <c r="K16" s="276">
        <f t="shared" si="0"/>
        <v>0.00496031746031746</v>
      </c>
      <c r="L16" s="276">
        <f t="shared" si="0"/>
        <v>0.004734848484848485</v>
      </c>
      <c r="M16" s="277">
        <f t="shared" si="0"/>
        <v>0.004528985507246377</v>
      </c>
      <c r="N16" s="277">
        <f t="shared" si="0"/>
        <v>0.004340277777777778</v>
      </c>
    </row>
    <row r="17" spans="1:14" ht="12.75">
      <c r="A17" s="278">
        <v>3000</v>
      </c>
      <c r="B17" s="270">
        <f t="shared" si="0"/>
        <v>0.010416666666666666</v>
      </c>
      <c r="C17" s="270">
        <f t="shared" si="0"/>
        <v>0.009615384615384616</v>
      </c>
      <c r="D17" s="267">
        <f t="shared" si="0"/>
        <v>0.008928571428571428</v>
      </c>
      <c r="E17" s="267">
        <f t="shared" si="0"/>
        <v>0.008333333333333333</v>
      </c>
      <c r="F17" s="270">
        <f t="shared" si="0"/>
        <v>0.0078125</v>
      </c>
      <c r="G17" s="270">
        <f t="shared" si="0"/>
        <v>0.007352941176470588</v>
      </c>
      <c r="H17" s="275">
        <f t="shared" si="0"/>
        <v>0.006944444444444444</v>
      </c>
      <c r="I17" s="275">
        <f t="shared" si="0"/>
        <v>0.006578947368421052</v>
      </c>
      <c r="J17" s="276">
        <f t="shared" si="0"/>
        <v>0.00625</v>
      </c>
      <c r="K17" s="276">
        <f t="shared" si="0"/>
        <v>0.005952380952380952</v>
      </c>
      <c r="L17" s="277">
        <f t="shared" si="0"/>
        <v>0.005681818181818182</v>
      </c>
      <c r="M17" s="277">
        <f t="shared" si="0"/>
        <v>0.005434782608695652</v>
      </c>
      <c r="N17" s="266">
        <f t="shared" si="0"/>
        <v>0.005208333333333333</v>
      </c>
    </row>
    <row r="19" spans="1:14" ht="12.75">
      <c r="A19" s="278" t="s">
        <v>101</v>
      </c>
      <c r="B19" s="279">
        <v>18</v>
      </c>
      <c r="C19" s="279">
        <v>19</v>
      </c>
      <c r="D19" s="279">
        <v>20</v>
      </c>
      <c r="E19" s="279">
        <v>21</v>
      </c>
      <c r="F19" s="279">
        <v>22</v>
      </c>
      <c r="G19" s="279">
        <v>23</v>
      </c>
      <c r="H19" s="279">
        <v>24</v>
      </c>
      <c r="I19" s="279">
        <v>25</v>
      </c>
      <c r="J19" s="279">
        <v>26</v>
      </c>
      <c r="K19" s="279">
        <v>27</v>
      </c>
      <c r="L19" s="279">
        <v>28</v>
      </c>
      <c r="M19" s="279">
        <v>29</v>
      </c>
      <c r="N19" s="279">
        <v>30</v>
      </c>
    </row>
    <row r="20" spans="1:8" ht="12.75">
      <c r="A20" s="278"/>
      <c r="B20" s="265"/>
      <c r="C20" s="265"/>
      <c r="D20" s="265"/>
      <c r="E20" s="265"/>
      <c r="F20" s="265"/>
      <c r="G20" s="265"/>
      <c r="H20" s="265"/>
    </row>
    <row r="21" spans="1:14" ht="12.75">
      <c r="A21" s="278">
        <v>100</v>
      </c>
      <c r="B21" s="273">
        <f aca="true" t="shared" si="1" ref="B21:B33">$A21/(H$3*1000*24)</f>
        <v>0.0002314814814814815</v>
      </c>
      <c r="C21" s="273">
        <f aca="true" t="shared" si="2" ref="C21:C33">$A21/(I$3*1000*24)</f>
        <v>0.0002192982456140351</v>
      </c>
      <c r="D21" s="272">
        <f aca="true" t="shared" si="3" ref="D21:D33">$A21/(J$3*1000*24)</f>
        <v>0.00020833333333333335</v>
      </c>
      <c r="E21" s="272">
        <f aca="true" t="shared" si="4" ref="E21:E33">$A21/(K$3*1000*24)</f>
        <v>0.0001984126984126984</v>
      </c>
      <c r="F21" s="274">
        <f aca="true" t="shared" si="5" ref="F21:F33">$A21/(L$3*1000*24)</f>
        <v>0.0001893939393939394</v>
      </c>
      <c r="G21" s="274">
        <f aca="true" t="shared" si="6" ref="G21:G33">$A21/(M$3*1000*24)</f>
        <v>0.00018115942028985507</v>
      </c>
      <c r="H21" s="270">
        <f>$A21/(H$19*1000*24)</f>
        <v>0.00017361111111111112</v>
      </c>
      <c r="I21" s="270">
        <f aca="true" t="shared" si="7" ref="I21:N33">$A21/(I$19*1000*24)</f>
        <v>0.00016666666666666666</v>
      </c>
      <c r="J21" s="267">
        <f t="shared" si="7"/>
        <v>0.00016025641025641026</v>
      </c>
      <c r="K21" s="267">
        <f t="shared" si="7"/>
        <v>0.00015432098765432098</v>
      </c>
      <c r="L21" s="270">
        <f t="shared" si="7"/>
        <v>0.00014880952380952382</v>
      </c>
      <c r="M21" s="270">
        <f t="shared" si="7"/>
        <v>0.00014367816091954023</v>
      </c>
      <c r="N21" s="275">
        <f t="shared" si="7"/>
        <v>0.0001388888888888889</v>
      </c>
    </row>
    <row r="22" spans="1:14" ht="12.75">
      <c r="A22" s="278">
        <v>200</v>
      </c>
      <c r="B22" s="273">
        <f t="shared" si="1"/>
        <v>0.000462962962962963</v>
      </c>
      <c r="C22" s="272">
        <f t="shared" si="2"/>
        <v>0.0004385964912280702</v>
      </c>
      <c r="D22" s="272">
        <f t="shared" si="3"/>
        <v>0.0004166666666666667</v>
      </c>
      <c r="E22" s="274">
        <f t="shared" si="4"/>
        <v>0.0003968253968253968</v>
      </c>
      <c r="F22" s="274">
        <f t="shared" si="5"/>
        <v>0.0003787878787878788</v>
      </c>
      <c r="G22" s="270">
        <f t="shared" si="6"/>
        <v>0.00036231884057971015</v>
      </c>
      <c r="H22" s="270">
        <f aca="true" t="shared" si="8" ref="H22:H33">$A22/(N$3*1000*24)</f>
        <v>0.00034722222222222224</v>
      </c>
      <c r="I22" s="267">
        <f t="shared" si="7"/>
        <v>0.0003333333333333333</v>
      </c>
      <c r="J22" s="267">
        <f t="shared" si="7"/>
        <v>0.0003205128205128205</v>
      </c>
      <c r="K22" s="270">
        <f t="shared" si="7"/>
        <v>0.00030864197530864197</v>
      </c>
      <c r="L22" s="270">
        <f t="shared" si="7"/>
        <v>0.00029761904761904765</v>
      </c>
      <c r="M22" s="275">
        <f t="shared" si="7"/>
        <v>0.00028735632183908046</v>
      </c>
      <c r="N22" s="275">
        <f t="shared" si="7"/>
        <v>0.0002777777777777778</v>
      </c>
    </row>
    <row r="23" spans="1:14" ht="12.75">
      <c r="A23" s="278">
        <v>300</v>
      </c>
      <c r="B23" s="272">
        <f t="shared" si="1"/>
        <v>0.0006944444444444445</v>
      </c>
      <c r="C23" s="272">
        <f t="shared" si="2"/>
        <v>0.0006578947368421052</v>
      </c>
      <c r="D23" s="274">
        <f t="shared" si="3"/>
        <v>0.000625</v>
      </c>
      <c r="E23" s="274">
        <f t="shared" si="4"/>
        <v>0.0005952380952380953</v>
      </c>
      <c r="F23" s="270">
        <f t="shared" si="5"/>
        <v>0.0005681818181818182</v>
      </c>
      <c r="G23" s="270">
        <f t="shared" si="6"/>
        <v>0.0005434782608695652</v>
      </c>
      <c r="H23" s="267">
        <f t="shared" si="8"/>
        <v>0.0005208333333333333</v>
      </c>
      <c r="I23" s="267">
        <f t="shared" si="7"/>
        <v>0.0005</v>
      </c>
      <c r="J23" s="270">
        <f t="shared" si="7"/>
        <v>0.0004807692307692308</v>
      </c>
      <c r="K23" s="270">
        <f t="shared" si="7"/>
        <v>0.000462962962962963</v>
      </c>
      <c r="L23" s="275">
        <f t="shared" si="7"/>
        <v>0.0004464285714285714</v>
      </c>
      <c r="M23" s="275">
        <f t="shared" si="7"/>
        <v>0.0004310344827586207</v>
      </c>
      <c r="N23" s="276">
        <f t="shared" si="7"/>
        <v>0.0004166666666666667</v>
      </c>
    </row>
    <row r="24" spans="1:14" ht="12.75">
      <c r="A24" s="278">
        <v>400</v>
      </c>
      <c r="B24" s="272">
        <f t="shared" si="1"/>
        <v>0.000925925925925926</v>
      </c>
      <c r="C24" s="274">
        <f t="shared" si="2"/>
        <v>0.0008771929824561404</v>
      </c>
      <c r="D24" s="274">
        <f t="shared" si="3"/>
        <v>0.0008333333333333334</v>
      </c>
      <c r="E24" s="270">
        <f t="shared" si="4"/>
        <v>0.0007936507936507937</v>
      </c>
      <c r="F24" s="270">
        <f t="shared" si="5"/>
        <v>0.0007575757575757576</v>
      </c>
      <c r="G24" s="267">
        <f t="shared" si="6"/>
        <v>0.0007246376811594203</v>
      </c>
      <c r="H24" s="267">
        <f t="shared" si="8"/>
        <v>0.0006944444444444445</v>
      </c>
      <c r="I24" s="270">
        <f t="shared" si="7"/>
        <v>0.0006666666666666666</v>
      </c>
      <c r="J24" s="270">
        <f t="shared" si="7"/>
        <v>0.000641025641025641</v>
      </c>
      <c r="K24" s="275">
        <f t="shared" si="7"/>
        <v>0.0006172839506172839</v>
      </c>
      <c r="L24" s="275">
        <f t="shared" si="7"/>
        <v>0.0005952380952380953</v>
      </c>
      <c r="M24" s="276">
        <f t="shared" si="7"/>
        <v>0.0005747126436781609</v>
      </c>
      <c r="N24" s="276">
        <f t="shared" si="7"/>
        <v>0.0005555555555555556</v>
      </c>
    </row>
    <row r="25" spans="1:14" ht="12.75">
      <c r="A25" s="278">
        <v>500</v>
      </c>
      <c r="B25" s="274">
        <f t="shared" si="1"/>
        <v>0.0011574074074074073</v>
      </c>
      <c r="C25" s="274">
        <f t="shared" si="2"/>
        <v>0.0010964912280701754</v>
      </c>
      <c r="D25" s="270">
        <f t="shared" si="3"/>
        <v>0.0010416666666666667</v>
      </c>
      <c r="E25" s="270">
        <f t="shared" si="4"/>
        <v>0.000992063492063492</v>
      </c>
      <c r="F25" s="267">
        <f t="shared" si="5"/>
        <v>0.000946969696969697</v>
      </c>
      <c r="G25" s="267">
        <f t="shared" si="6"/>
        <v>0.0009057971014492754</v>
      </c>
      <c r="H25" s="270">
        <f t="shared" si="8"/>
        <v>0.0008680555555555555</v>
      </c>
      <c r="I25" s="270">
        <f t="shared" si="7"/>
        <v>0.0008333333333333334</v>
      </c>
      <c r="J25" s="275">
        <f t="shared" si="7"/>
        <v>0.0008012820512820513</v>
      </c>
      <c r="K25" s="275">
        <f t="shared" si="7"/>
        <v>0.0007716049382716049</v>
      </c>
      <c r="L25" s="276">
        <f t="shared" si="7"/>
        <v>0.000744047619047619</v>
      </c>
      <c r="M25" s="276">
        <f t="shared" si="7"/>
        <v>0.0007183908045977011</v>
      </c>
      <c r="N25" s="277">
        <f t="shared" si="7"/>
        <v>0.0006944444444444445</v>
      </c>
    </row>
    <row r="26" spans="1:14" ht="12.75">
      <c r="A26" s="278">
        <v>600</v>
      </c>
      <c r="B26" s="274">
        <f t="shared" si="1"/>
        <v>0.001388888888888889</v>
      </c>
      <c r="C26" s="270">
        <f t="shared" si="2"/>
        <v>0.0013157894736842105</v>
      </c>
      <c r="D26" s="270">
        <f t="shared" si="3"/>
        <v>0.00125</v>
      </c>
      <c r="E26" s="267">
        <f t="shared" si="4"/>
        <v>0.0011904761904761906</v>
      </c>
      <c r="F26" s="267">
        <f t="shared" si="5"/>
        <v>0.0011363636363636363</v>
      </c>
      <c r="G26" s="270">
        <f t="shared" si="6"/>
        <v>0.0010869565217391304</v>
      </c>
      <c r="H26" s="270">
        <f t="shared" si="8"/>
        <v>0.0010416666666666667</v>
      </c>
      <c r="I26" s="275">
        <f t="shared" si="7"/>
        <v>0.001</v>
      </c>
      <c r="J26" s="275">
        <f t="shared" si="7"/>
        <v>0.0009615384615384616</v>
      </c>
      <c r="K26" s="276">
        <f t="shared" si="7"/>
        <v>0.000925925925925926</v>
      </c>
      <c r="L26" s="276">
        <f t="shared" si="7"/>
        <v>0.0008928571428571428</v>
      </c>
      <c r="M26" s="277">
        <f t="shared" si="7"/>
        <v>0.0008620689655172414</v>
      </c>
      <c r="N26" s="277">
        <f t="shared" si="7"/>
        <v>0.0008333333333333334</v>
      </c>
    </row>
    <row r="27" spans="1:14" ht="12.75">
      <c r="A27" s="278">
        <v>800</v>
      </c>
      <c r="B27" s="270">
        <f t="shared" si="1"/>
        <v>0.001851851851851852</v>
      </c>
      <c r="C27" s="270">
        <f t="shared" si="2"/>
        <v>0.0017543859649122807</v>
      </c>
      <c r="D27" s="267">
        <f t="shared" si="3"/>
        <v>0.0016666666666666668</v>
      </c>
      <c r="E27" s="267">
        <f t="shared" si="4"/>
        <v>0.0015873015873015873</v>
      </c>
      <c r="F27" s="270">
        <f t="shared" si="5"/>
        <v>0.0015151515151515152</v>
      </c>
      <c r="G27" s="270">
        <f t="shared" si="6"/>
        <v>0.0014492753623188406</v>
      </c>
      <c r="H27" s="275">
        <f t="shared" si="8"/>
        <v>0.001388888888888889</v>
      </c>
      <c r="I27" s="275">
        <f t="shared" si="7"/>
        <v>0.0013333333333333333</v>
      </c>
      <c r="J27" s="276">
        <f t="shared" si="7"/>
        <v>0.001282051282051282</v>
      </c>
      <c r="K27" s="276">
        <f t="shared" si="7"/>
        <v>0.0012345679012345679</v>
      </c>
      <c r="L27" s="277">
        <f t="shared" si="7"/>
        <v>0.0011904761904761906</v>
      </c>
      <c r="M27" s="277">
        <f t="shared" si="7"/>
        <v>0.0011494252873563218</v>
      </c>
      <c r="N27" s="266">
        <f t="shared" si="7"/>
        <v>0.0011111111111111111</v>
      </c>
    </row>
    <row r="28" spans="1:14" ht="12.75">
      <c r="A28" s="278">
        <v>1000</v>
      </c>
      <c r="B28" s="270">
        <f t="shared" si="1"/>
        <v>0.0023148148148148147</v>
      </c>
      <c r="C28" s="267">
        <f t="shared" si="2"/>
        <v>0.0021929824561403508</v>
      </c>
      <c r="D28" s="267">
        <f t="shared" si="3"/>
        <v>0.0020833333333333333</v>
      </c>
      <c r="E28" s="270">
        <f t="shared" si="4"/>
        <v>0.001984126984126984</v>
      </c>
      <c r="F28" s="270">
        <f t="shared" si="5"/>
        <v>0.001893939393939394</v>
      </c>
      <c r="G28" s="275">
        <f t="shared" si="6"/>
        <v>0.0018115942028985507</v>
      </c>
      <c r="H28" s="275">
        <f t="shared" si="8"/>
        <v>0.001736111111111111</v>
      </c>
      <c r="I28" s="276">
        <f t="shared" si="7"/>
        <v>0.0016666666666666668</v>
      </c>
      <c r="J28" s="276">
        <f t="shared" si="7"/>
        <v>0.0016025641025641025</v>
      </c>
      <c r="K28" s="277">
        <f t="shared" si="7"/>
        <v>0.0015432098765432098</v>
      </c>
      <c r="L28" s="277">
        <f t="shared" si="7"/>
        <v>0.001488095238095238</v>
      </c>
      <c r="M28" s="266">
        <f t="shared" si="7"/>
        <v>0.0014367816091954023</v>
      </c>
      <c r="N28" s="266">
        <f t="shared" si="7"/>
        <v>0.001388888888888889</v>
      </c>
    </row>
    <row r="29" spans="1:13" ht="12.75">
      <c r="A29" s="278">
        <v>1200</v>
      </c>
      <c r="B29" s="267">
        <f t="shared" si="1"/>
        <v>0.002777777777777778</v>
      </c>
      <c r="C29" s="267">
        <f t="shared" si="2"/>
        <v>0.002631578947368421</v>
      </c>
      <c r="D29" s="270">
        <f t="shared" si="3"/>
        <v>0.0025</v>
      </c>
      <c r="E29" s="270">
        <f t="shared" si="4"/>
        <v>0.002380952380952381</v>
      </c>
      <c r="F29" s="275">
        <f t="shared" si="5"/>
        <v>0.0022727272727272726</v>
      </c>
      <c r="G29" s="275">
        <f t="shared" si="6"/>
        <v>0.002173913043478261</v>
      </c>
      <c r="H29" s="276">
        <f t="shared" si="8"/>
        <v>0.0020833333333333333</v>
      </c>
      <c r="I29" s="276">
        <f t="shared" si="7"/>
        <v>0.002</v>
      </c>
      <c r="J29" s="277">
        <f t="shared" si="7"/>
        <v>0.0019230769230769232</v>
      </c>
      <c r="K29" s="277">
        <f t="shared" si="7"/>
        <v>0.001851851851851852</v>
      </c>
      <c r="L29" s="266">
        <f t="shared" si="7"/>
        <v>0.0017857142857142857</v>
      </c>
      <c r="M29" s="266">
        <f t="shared" si="7"/>
        <v>0.0017241379310344827</v>
      </c>
    </row>
    <row r="30" spans="1:12" ht="12.75">
      <c r="A30" s="278">
        <v>1500</v>
      </c>
      <c r="B30" s="267">
        <f t="shared" si="1"/>
        <v>0.003472222222222222</v>
      </c>
      <c r="C30" s="270">
        <f t="shared" si="2"/>
        <v>0.003289473684210526</v>
      </c>
      <c r="D30" s="270">
        <f t="shared" si="3"/>
        <v>0.003125</v>
      </c>
      <c r="E30" s="275">
        <f t="shared" si="4"/>
        <v>0.002976190476190476</v>
      </c>
      <c r="F30" s="275">
        <f t="shared" si="5"/>
        <v>0.002840909090909091</v>
      </c>
      <c r="G30" s="276">
        <f t="shared" si="6"/>
        <v>0.002717391304347826</v>
      </c>
      <c r="H30" s="276">
        <f t="shared" si="8"/>
        <v>0.0026041666666666665</v>
      </c>
      <c r="I30" s="277">
        <f t="shared" si="7"/>
        <v>0.0025</v>
      </c>
      <c r="J30" s="277">
        <f t="shared" si="7"/>
        <v>0.002403846153846154</v>
      </c>
      <c r="K30" s="266">
        <f t="shared" si="7"/>
        <v>0.0023148148148148147</v>
      </c>
      <c r="L30" s="266">
        <f t="shared" si="7"/>
        <v>0.002232142857142857</v>
      </c>
    </row>
    <row r="31" spans="1:11" ht="12.75">
      <c r="A31" s="278">
        <v>2000</v>
      </c>
      <c r="B31" s="270">
        <f t="shared" si="1"/>
        <v>0.004629629629629629</v>
      </c>
      <c r="C31" s="270">
        <f t="shared" si="2"/>
        <v>0.0043859649122807015</v>
      </c>
      <c r="D31" s="275">
        <f t="shared" si="3"/>
        <v>0.004166666666666667</v>
      </c>
      <c r="E31" s="275">
        <f t="shared" si="4"/>
        <v>0.003968253968253968</v>
      </c>
      <c r="F31" s="276">
        <f t="shared" si="5"/>
        <v>0.003787878787878788</v>
      </c>
      <c r="G31" s="276">
        <f t="shared" si="6"/>
        <v>0.0036231884057971015</v>
      </c>
      <c r="H31" s="277">
        <f t="shared" si="8"/>
        <v>0.003472222222222222</v>
      </c>
      <c r="I31" s="277">
        <f t="shared" si="7"/>
        <v>0.0033333333333333335</v>
      </c>
      <c r="J31" s="266">
        <f t="shared" si="7"/>
        <v>0.003205128205128205</v>
      </c>
      <c r="K31" s="266">
        <f t="shared" si="7"/>
        <v>0.0030864197530864196</v>
      </c>
    </row>
    <row r="32" spans="1:10" ht="12.75">
      <c r="A32" s="278">
        <v>2500</v>
      </c>
      <c r="B32" s="270">
        <f t="shared" si="1"/>
        <v>0.005787037037037037</v>
      </c>
      <c r="C32" s="275">
        <f t="shared" si="2"/>
        <v>0.005482456140350877</v>
      </c>
      <c r="D32" s="275">
        <f t="shared" si="3"/>
        <v>0.005208333333333333</v>
      </c>
      <c r="E32" s="276">
        <f t="shared" si="4"/>
        <v>0.00496031746031746</v>
      </c>
      <c r="F32" s="276">
        <f t="shared" si="5"/>
        <v>0.004734848484848485</v>
      </c>
      <c r="G32" s="277">
        <f t="shared" si="6"/>
        <v>0.004528985507246377</v>
      </c>
      <c r="H32" s="277">
        <f t="shared" si="8"/>
        <v>0.004340277777777778</v>
      </c>
      <c r="I32" s="266">
        <f t="shared" si="7"/>
        <v>0.004166666666666667</v>
      </c>
      <c r="J32" s="266">
        <f t="shared" si="7"/>
        <v>0.004006410256410256</v>
      </c>
    </row>
    <row r="33" spans="1:9" ht="12.75">
      <c r="A33" s="278">
        <v>3000</v>
      </c>
      <c r="B33" s="275">
        <f t="shared" si="1"/>
        <v>0.006944444444444444</v>
      </c>
      <c r="C33" s="275">
        <f t="shared" si="2"/>
        <v>0.006578947368421052</v>
      </c>
      <c r="D33" s="276">
        <f t="shared" si="3"/>
        <v>0.00625</v>
      </c>
      <c r="E33" s="276">
        <f t="shared" si="4"/>
        <v>0.005952380952380952</v>
      </c>
      <c r="F33" s="277">
        <f t="shared" si="5"/>
        <v>0.005681818181818182</v>
      </c>
      <c r="G33" s="277">
        <f t="shared" si="6"/>
        <v>0.005434782608695652</v>
      </c>
      <c r="H33" s="266">
        <f t="shared" si="8"/>
        <v>0.005208333333333333</v>
      </c>
      <c r="I33" s="266">
        <f t="shared" si="7"/>
        <v>0.005</v>
      </c>
    </row>
  </sheetData>
  <sheetProtection/>
  <mergeCells count="1">
    <mergeCell ref="A1:N1"/>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Chriske</dc:creator>
  <cp:keywords/>
  <dc:description/>
  <cp:lastModifiedBy>Chriske</cp:lastModifiedBy>
  <cp:lastPrinted>2009-03-19T10:05:45Z</cp:lastPrinted>
  <dcterms:created xsi:type="dcterms:W3CDTF">2008-12-27T22:10:58Z</dcterms:created>
  <dcterms:modified xsi:type="dcterms:W3CDTF">2010-02-22T21:18:12Z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