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05" windowWidth="19035" windowHeight="8700" activeTab="2"/>
  </bookViews>
  <sheets>
    <sheet name="INFO" sheetId="1" r:id="rId1"/>
    <sheet name="LOGBOEK 2009" sheetId="2" r:id="rId2"/>
    <sheet name="STATISTIEKEN" sheetId="3" r:id="rId3"/>
    <sheet name="WEDSTRIJDEN" sheetId="4" r:id="rId4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Chriske</author>
  </authors>
  <commentList>
    <comment ref="B1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lengte in centimeters, hiermee wordt de BMI berekend in tabblad "logboek"</t>
        </r>
      </text>
    </comment>
    <comment ref="B12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datumingave MM/DD/YYYY</t>
        </r>
      </text>
    </comment>
  </commentList>
</comments>
</file>

<file path=xl/comments2.xml><?xml version="1.0" encoding="utf-8"?>
<comments xmlns="http://schemas.openxmlformats.org/spreadsheetml/2006/main">
  <authors>
    <author>Chriske</author>
  </authors>
  <commentList>
    <comment ref="A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jaarbasis</t>
        </r>
      </text>
    </commen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op maandbasis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wedstrijd, of een andere activiteit (fietsen, hometrainer, rustdag, zwemmen binnenzwembad Diest, …)</t>
        </r>
      </text>
    </comment>
    <comment ref="M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R = rust
W = wegwedstrijd
P = pistewedstrijd
C = crosswedstrijd
T = training lopen
H = hometrainer
F = fietsen
Z = zwemmen
V = voetballen
S = squashen
N = tennissen</t>
        </r>
      </text>
    </comment>
    <comment ref="S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maximum aantal hardslapen per minuut</t>
        </r>
      </text>
    </comment>
    <comment ref="P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hoogteverschil in meters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hardslag in slagen per minuut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uw gewicht in kg tot 1 cijfer na de komma, hieruit wordt de BMI berekend, indien uw lengte ingevuld is in tabblad "info"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BMI berekend aan de hand van het ingegeven gewicht en de lengte (tabblad "info")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keer gelopen per weekbasis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Windkracht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Conditiebepaling :
(gem.snelheid/gem.hardslag)x100</t>
        </r>
      </text>
    </comment>
    <comment ref="V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leeftijd indien geboortedatum in tabblad "INFO" is ingevuld</t>
        </r>
      </text>
    </comment>
  </commentList>
</comments>
</file>

<file path=xl/comments3.xml><?xml version="1.0" encoding="utf-8"?>
<comments xmlns="http://schemas.openxmlformats.org/spreadsheetml/2006/main">
  <authors>
    <author>Chriske</author>
  </authors>
  <commentList>
    <comment ref="D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K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I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H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F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E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E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keren gelopen aan de hand van tabblad "logboek"</t>
        </r>
      </text>
    </comment>
    <comment ref="F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kilometers gelopen ingevuld in tabblad "logboek"</t>
        </r>
      </text>
    </comment>
    <comment ref="H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trainingen gelopen, aan de hand van het type W in tabblad "logboek"</t>
        </r>
      </text>
    </comment>
    <comment ref="I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trainingskilometers gelopen, aan de hand van het type T in tabblad "logboek"</t>
        </r>
      </text>
    </comment>
    <comment ref="K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L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D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rustdagen</t>
        </r>
      </text>
    </comment>
    <comment ref="A17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maand</t>
        </r>
      </text>
    </comment>
    <comment ref="A73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 per week</t>
        </r>
      </text>
    </comment>
    <comment ref="W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W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W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X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N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O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Q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R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4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  <comment ref="T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wedstrijden gelopen, aan de hand van het type W in tabblad "logboek"</t>
        </r>
      </text>
    </comment>
    <comment ref="U19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wedstrijdkilometers gelopen, aan de hand van het type W in tabblad "logboek"</t>
        </r>
      </text>
    </comment>
  </commentList>
</comments>
</file>

<file path=xl/comments4.xml><?xml version="1.0" encoding="utf-8"?>
<comments xmlns="http://schemas.openxmlformats.org/spreadsheetml/2006/main">
  <authors>
    <author>Chriske</author>
  </authors>
  <commentList>
    <comment ref="B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datum</t>
        </r>
      </text>
    </comment>
    <comment ref="C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starttijdstip in uur en minuten</t>
        </r>
      </text>
    </comment>
    <comment ref="E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km gelopen tot 2 cijfers na de komma</t>
        </r>
      </text>
    </comment>
    <comment ref="F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gelopen tijd in uur, minuten en seconden</t>
        </r>
      </text>
    </comment>
    <comment ref="G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in kilometers per uur</t>
        </r>
      </text>
    </comment>
    <comment ref="D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omschrijving van het gelopen parcour of van de gelopen wedstrijd</t>
        </r>
      </text>
    </comment>
    <comment ref="H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gemiddelde tijd gelopen per kilometer in minuten en seconden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algemeen klassement</t>
        </r>
      </text>
    </comment>
    <comment ref="J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aantal deelnemers algemeen klassement</t>
        </r>
      </text>
    </comment>
    <comment ref="K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soort categorie, bv. H35-39, D-35, H+50, D35-45, ...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plaats in deze categorie</t>
        </r>
      </text>
    </comment>
    <comment ref="M1" authorId="0">
      <text>
        <r>
          <rPr>
            <b/>
            <sz val="8"/>
            <rFont val="Tahoma"/>
            <family val="0"/>
          </rPr>
          <t xml:space="preserve">Chriske:
</t>
        </r>
        <r>
          <rPr>
            <sz val="8"/>
            <rFont val="Tahoma"/>
            <family val="2"/>
          </rPr>
          <t>aantal deelnemers in deze categorie</t>
        </r>
      </text>
    </comment>
    <comment ref="N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voorinschrijving</t>
        </r>
      </text>
    </comment>
    <comment ref="O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prijs in euro van daginschrijving</t>
        </r>
      </text>
    </comment>
    <comment ref="P1" authorId="0">
      <text>
        <r>
          <rPr>
            <b/>
            <sz val="8"/>
            <rFont val="Tahoma"/>
            <family val="0"/>
          </rPr>
          <t>Chriske:</t>
        </r>
        <r>
          <rPr>
            <sz val="8"/>
            <rFont val="Tahoma"/>
            <family val="0"/>
          </rPr>
          <t xml:space="preserve">
bedrag in euro betaald voor deelname</t>
        </r>
      </text>
    </comment>
  </commentList>
</comments>
</file>

<file path=xl/sharedStrings.xml><?xml version="1.0" encoding="utf-8"?>
<sst xmlns="http://schemas.openxmlformats.org/spreadsheetml/2006/main" count="139" uniqueCount="81">
  <si>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</si>
  <si>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</si>
  <si>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</si>
  <si>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</si>
  <si>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</si>
  <si>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</si>
  <si>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</si>
  <si>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</si>
  <si>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</si>
  <si>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</si>
  <si>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</si>
  <si>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</si>
  <si>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# T</t>
  </si>
  <si>
    <t>km T</t>
  </si>
  <si>
    <t># W</t>
  </si>
  <si>
    <t>km W</t>
  </si>
  <si>
    <t>parcour / wedstrijd</t>
  </si>
  <si>
    <t># R</t>
  </si>
  <si>
    <t>Voornaam</t>
  </si>
  <si>
    <t>Achternaam</t>
  </si>
  <si>
    <t>Straat</t>
  </si>
  <si>
    <t>Huisnummer</t>
  </si>
  <si>
    <t>Bus</t>
  </si>
  <si>
    <t>Postcode</t>
  </si>
  <si>
    <t>Gemeente</t>
  </si>
  <si>
    <t>Lengte</t>
  </si>
  <si>
    <t>ìî</t>
  </si>
  <si>
    <t>°C</t>
  </si>
  <si>
    <t>kg</t>
  </si>
  <si>
    <t>#</t>
  </si>
  <si>
    <t>datum</t>
  </si>
  <si>
    <t>tijd/km</t>
  </si>
  <si>
    <t>tijd</t>
  </si>
  <si>
    <t>km</t>
  </si>
  <si>
    <t>snelheid</t>
  </si>
  <si>
    <t>BPM</t>
  </si>
  <si>
    <t>MAX</t>
  </si>
  <si>
    <t>tijdstip</t>
  </si>
  <si>
    <t>Geboortedatum</t>
  </si>
  <si>
    <t>BMI</t>
  </si>
  <si>
    <t>type</t>
  </si>
  <si>
    <t>cat</t>
  </si>
  <si>
    <t>pla/cat.</t>
  </si>
  <si>
    <t>pla/alg.</t>
  </si>
  <si>
    <t># cat.</t>
  </si>
  <si>
    <t># alg.</t>
  </si>
  <si>
    <t>8ste Louis Persoons Memorial</t>
  </si>
  <si>
    <t>betaald</t>
  </si>
  <si>
    <t>Loperslogboek aangemaakt door Chris Wouters (www.wouters-smeets.be), suggesties en opmerkingen zijn steeds welkom.</t>
  </si>
  <si>
    <t>Emailadres</t>
  </si>
  <si>
    <t>voorinsch</t>
  </si>
  <si>
    <t>daginsch</t>
  </si>
  <si>
    <t>website</t>
  </si>
  <si>
    <t>JA</t>
  </si>
  <si>
    <t>uitslagen</t>
  </si>
  <si>
    <t>week</t>
  </si>
  <si>
    <t>Gemiddeld</t>
  </si>
  <si>
    <t># F</t>
  </si>
  <si>
    <t>km F</t>
  </si>
  <si>
    <t>jaar</t>
  </si>
  <si>
    <t># u</t>
  </si>
  <si>
    <t># L</t>
  </si>
  <si>
    <t># km L</t>
  </si>
  <si>
    <t># u L</t>
  </si>
  <si>
    <t># C</t>
  </si>
  <si>
    <t>km C</t>
  </si>
  <si>
    <t># u C</t>
  </si>
  <si>
    <t># P</t>
  </si>
  <si>
    <t>km P</t>
  </si>
  <si>
    <t># u P</t>
  </si>
  <si>
    <t># u T</t>
  </si>
  <si>
    <t># u W</t>
  </si>
  <si>
    <t># H</t>
  </si>
  <si>
    <t>km H</t>
  </si>
  <si>
    <t># u H</t>
  </si>
  <si>
    <t>Wk</t>
  </si>
  <si>
    <t>Con</t>
  </si>
  <si>
    <t>dag</t>
  </si>
  <si>
    <t>mnd</t>
  </si>
  <si>
    <t>Lft</t>
  </si>
  <si>
    <t>vergeet ons gastenboek niet op www.wouters-smeets.be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</si>
</sst>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€]_-;\-* #,##0.00\ [$€]_-;_-* &quot;-&quot;??\ [$€]_-;_-@_-"/>
    <numFmt numFmtId="173" formatCode="_-* #,##0.00\ _B_F_-;\-* #,##0.00\ _B_F_-;_-* &quot;-&quot;??\ _B_F_-;_-@_-"/>
    <numFmt numFmtId="174" formatCode="_-* #,##0\ _B_F_-;\-* #,##0\ _B_F_-;_-* &quot;-&quot;\ _B_F_-;_-@_-"/>
    <numFmt numFmtId="175" formatCode="_-* #,##0.00\ &quot;BF&quot;_-;\-* #,##0.00\ &quot;BF&quot;_-;_-* &quot;-&quot;??\ &quot;BF&quot;_-;_-@_-"/>
    <numFmt numFmtId="176" formatCode="_-* #,##0\ &quot;BF&quot;_-;\-* #,##0\ &quot;BF&quot;_-;_-* &quot;-&quot;\ &quot;BF&quot;_-;_-@_-"/>
    <numFmt numFmtId="177" formatCode="0.0"/>
    <numFmt numFmtId="178" formatCode="ddd\ dd/mm/yy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  <numFmt numFmtId="183" formatCode="[$-813]dddd\ d\ mmmm\ yyyy"/>
    <numFmt numFmtId="184" formatCode="h:mm;@"/>
    <numFmt numFmtId="185" formatCode="#,##0.0\ &quot;€&quot;"/>
    <numFmt numFmtId="186" formatCode="[$-F400]h:mm:ss\ AM/PM"/>
    <numFmt numFmtId="187" formatCode="\h\:mm:ss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Wingdings"/>
      <family val="0"/>
    </font>
    <font>
      <sz val="10"/>
      <color indexed="4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18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8" fontId="0" fillId="3" borderId="0" xfId="0" applyNumberFormat="1" applyFill="1" applyBorder="1" applyAlignment="1" applyProtection="1">
      <alignment horizontal="right"/>
      <protection locked="0"/>
    </xf>
    <xf numFmtId="184" fontId="0" fillId="3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84" fontId="0" fillId="24" borderId="0" xfId="0" applyNumberFormat="1" applyFill="1" applyBorder="1" applyAlignment="1" applyProtection="1">
      <alignment horizontal="center"/>
      <protection locked="0"/>
    </xf>
    <xf numFmtId="178" fontId="0" fillId="25" borderId="0" xfId="0" applyNumberFormat="1" applyFill="1" applyBorder="1" applyAlignment="1" applyProtection="1">
      <alignment horizontal="right"/>
      <protection locked="0"/>
    </xf>
    <xf numFmtId="184" fontId="0" fillId="25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78" fontId="0" fillId="17" borderId="0" xfId="0" applyNumberFormat="1" applyFill="1" applyBorder="1" applyAlignment="1" applyProtection="1">
      <alignment horizontal="right"/>
      <protection locked="0"/>
    </xf>
    <xf numFmtId="184" fontId="0" fillId="17" borderId="0" xfId="0" applyNumberFormat="1" applyFill="1" applyBorder="1" applyAlignment="1" applyProtection="1">
      <alignment horizontal="center"/>
      <protection locked="0"/>
    </xf>
    <xf numFmtId="178" fontId="0" fillId="26" borderId="0" xfId="0" applyNumberFormat="1" applyFill="1" applyBorder="1" applyAlignment="1" applyProtection="1">
      <alignment horizontal="right"/>
      <protection locked="0"/>
    </xf>
    <xf numFmtId="184" fontId="0" fillId="26" borderId="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/>
      <protection locked="0"/>
    </xf>
    <xf numFmtId="178" fontId="0" fillId="20" borderId="0" xfId="0" applyNumberFormat="1" applyFill="1" applyBorder="1" applyAlignment="1" applyProtection="1">
      <alignment horizontal="right"/>
      <protection locked="0"/>
    </xf>
    <xf numFmtId="184" fontId="0" fillId="20" borderId="0" xfId="0" applyNumberFormat="1" applyFill="1" applyBorder="1" applyAlignment="1" applyProtection="1">
      <alignment horizontal="center"/>
      <protection locked="0"/>
    </xf>
    <xf numFmtId="178" fontId="0" fillId="11" borderId="0" xfId="0" applyNumberFormat="1" applyFill="1" applyBorder="1" applyAlignment="1" applyProtection="1">
      <alignment horizontal="right"/>
      <protection locked="0"/>
    </xf>
    <xf numFmtId="184" fontId="0" fillId="11" borderId="0" xfId="0" applyNumberFormat="1" applyFill="1" applyBorder="1" applyAlignment="1" applyProtection="1">
      <alignment horizontal="center"/>
      <protection locked="0"/>
    </xf>
    <xf numFmtId="178" fontId="0" fillId="10" borderId="0" xfId="0" applyNumberFormat="1" applyFill="1" applyBorder="1" applyAlignment="1" applyProtection="1">
      <alignment horizontal="right"/>
      <protection locked="0"/>
    </xf>
    <xf numFmtId="184" fontId="0" fillId="1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1" fontId="0" fillId="0" borderId="0" xfId="0" applyNumberFormat="1" applyFill="1" applyAlignment="1" applyProtection="1">
      <alignment horizontal="center"/>
      <protection locked="0"/>
    </xf>
    <xf numFmtId="178" fontId="0" fillId="7" borderId="0" xfId="0" applyNumberFormat="1" applyFill="1" applyBorder="1" applyAlignment="1" applyProtection="1">
      <alignment horizontal="right"/>
      <protection locked="0"/>
    </xf>
    <xf numFmtId="184" fontId="0" fillId="7" borderId="0" xfId="0" applyNumberFormat="1" applyFill="1" applyBorder="1" applyAlignment="1" applyProtection="1">
      <alignment horizontal="center"/>
      <protection locked="0"/>
    </xf>
    <xf numFmtId="178" fontId="0" fillId="27" borderId="0" xfId="0" applyNumberFormat="1" applyFill="1" applyBorder="1" applyAlignment="1" applyProtection="1">
      <alignment horizontal="right"/>
      <protection locked="0"/>
    </xf>
    <xf numFmtId="184" fontId="0" fillId="27" borderId="0" xfId="0" applyNumberFormat="1" applyFill="1" applyBorder="1" applyAlignment="1" applyProtection="1">
      <alignment horizontal="center"/>
      <protection locked="0"/>
    </xf>
    <xf numFmtId="178" fontId="0" fillId="28" borderId="0" xfId="0" applyNumberFormat="1" applyFill="1" applyBorder="1" applyAlignment="1" applyProtection="1">
      <alignment horizontal="right"/>
      <protection locked="0"/>
    </xf>
    <xf numFmtId="184" fontId="0" fillId="28" borderId="0" xfId="0" applyNumberFormat="1" applyFill="1" applyBorder="1" applyAlignment="1" applyProtection="1">
      <alignment horizontal="center"/>
      <protection locked="0"/>
    </xf>
    <xf numFmtId="178" fontId="0" fillId="19" borderId="0" xfId="0" applyNumberFormat="1" applyFill="1" applyBorder="1" applyAlignment="1" applyProtection="1">
      <alignment horizontal="right"/>
      <protection locked="0"/>
    </xf>
    <xf numFmtId="184" fontId="0" fillId="19" borderId="0" xfId="0" applyNumberFormat="1" applyFill="1" applyBorder="1" applyAlignment="1" applyProtection="1">
      <alignment horizontal="center"/>
      <protection locked="0"/>
    </xf>
    <xf numFmtId="177" fontId="0" fillId="0" borderId="0" xfId="0" applyNumberForma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78" fontId="0" fillId="3" borderId="10" xfId="0" applyNumberFormat="1" applyFill="1" applyBorder="1" applyAlignment="1" applyProtection="1">
      <alignment horizontal="right"/>
      <protection locked="0"/>
    </xf>
    <xf numFmtId="184" fontId="0" fillId="3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1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77" fontId="0" fillId="0" borderId="10" xfId="0" applyNumberFormat="1" applyFill="1" applyBorder="1" applyAlignment="1" applyProtection="1">
      <alignment horizontal="center"/>
      <protection locked="0"/>
    </xf>
    <xf numFmtId="184" fontId="0" fillId="3" borderId="11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84" fontId="0" fillId="0" borderId="10" xfId="0" applyNumberFormat="1" applyBorder="1" applyAlignment="1" applyProtection="1">
      <alignment horizontal="center"/>
      <protection locked="0"/>
    </xf>
    <xf numFmtId="2" fontId="0" fillId="8" borderId="10" xfId="0" applyNumberFormat="1" applyFill="1" applyBorder="1" applyAlignment="1" applyProtection="1">
      <alignment horizontal="center"/>
      <protection locked="0"/>
    </xf>
    <xf numFmtId="21" fontId="0" fillId="8" borderId="10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4" fillId="15" borderId="10" xfId="0" applyFont="1" applyFill="1" applyBorder="1" applyAlignment="1" applyProtection="1">
      <alignment horizontal="center"/>
      <protection locked="0"/>
    </xf>
    <xf numFmtId="1" fontId="0" fillId="15" borderId="10" xfId="0" applyNumberFormat="1" applyFill="1" applyBorder="1" applyAlignment="1" applyProtection="1">
      <alignment horizontal="center"/>
      <protection locked="0"/>
    </xf>
    <xf numFmtId="177" fontId="0" fillId="25" borderId="10" xfId="0" applyNumberFormat="1" applyFill="1" applyBorder="1" applyAlignment="1" applyProtection="1">
      <alignment horizontal="center"/>
      <protection locked="0"/>
    </xf>
    <xf numFmtId="45" fontId="0" fillId="8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20" borderId="0" xfId="0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184" fontId="0" fillId="24" borderId="11" xfId="0" applyNumberFormat="1" applyFill="1" applyBorder="1" applyAlignment="1" applyProtection="1">
      <alignment horizontal="center"/>
      <protection locked="0"/>
    </xf>
    <xf numFmtId="2" fontId="0" fillId="20" borderId="0" xfId="0" applyNumberFormat="1" applyFill="1" applyBorder="1" applyAlignment="1" applyProtection="1">
      <alignment horizontal="center"/>
      <protection locked="0"/>
    </xf>
    <xf numFmtId="21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ill="1" applyBorder="1" applyAlignment="1" applyProtection="1">
      <alignment horizontal="center"/>
      <protection locked="0"/>
    </xf>
    <xf numFmtId="177" fontId="0" fillId="20" borderId="0" xfId="0" applyNumberFormat="1" applyFill="1" applyBorder="1" applyAlignment="1" applyProtection="1">
      <alignment horizontal="center"/>
      <protection locked="0"/>
    </xf>
    <xf numFmtId="1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0" xfId="0" applyNumberFormat="1" applyFill="1" applyBorder="1" applyAlignment="1" applyProtection="1">
      <alignment horizontal="center"/>
      <protection locked="0"/>
    </xf>
    <xf numFmtId="21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 horizontal="center"/>
      <protection locked="0"/>
    </xf>
    <xf numFmtId="0" fontId="0" fillId="20" borderId="10" xfId="0" applyFill="1" applyBorder="1" applyAlignment="1" applyProtection="1">
      <alignment/>
      <protection locked="0"/>
    </xf>
    <xf numFmtId="1" fontId="0" fillId="20" borderId="10" xfId="0" applyNumberFormat="1" applyFill="1" applyBorder="1" applyAlignment="1" applyProtection="1">
      <alignment horizontal="center"/>
      <protection locked="0"/>
    </xf>
    <xf numFmtId="177" fontId="0" fillId="20" borderId="10" xfId="0" applyNumberFormat="1" applyFill="1" applyBorder="1" applyAlignment="1" applyProtection="1">
      <alignment horizontal="center"/>
      <protection locked="0"/>
    </xf>
    <xf numFmtId="184" fontId="0" fillId="24" borderId="10" xfId="0" applyNumberFormat="1" applyFill="1" applyBorder="1" applyAlignment="1" applyProtection="1">
      <alignment horizontal="center"/>
      <protection locked="0"/>
    </xf>
    <xf numFmtId="2" fontId="0" fillId="20" borderId="0" xfId="0" applyNumberFormat="1" applyFont="1" applyFill="1" applyBorder="1" applyAlignment="1" applyProtection="1">
      <alignment horizontal="center"/>
      <protection locked="0"/>
    </xf>
    <xf numFmtId="21" fontId="0" fillId="20" borderId="0" xfId="0" applyNumberFormat="1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177" fontId="0" fillId="20" borderId="0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ont="1" applyFill="1" applyBorder="1" applyAlignment="1" applyProtection="1">
      <alignment horizontal="center"/>
      <protection locked="0"/>
    </xf>
    <xf numFmtId="21" fontId="0" fillId="20" borderId="11" xfId="0" applyNumberFormat="1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 horizontal="center"/>
      <protection locked="0"/>
    </xf>
    <xf numFmtId="0" fontId="0" fillId="20" borderId="11" xfId="0" applyFont="1" applyFill="1" applyBorder="1" applyAlignment="1" applyProtection="1">
      <alignment/>
      <protection locked="0"/>
    </xf>
    <xf numFmtId="1" fontId="0" fillId="20" borderId="11" xfId="0" applyNumberFormat="1" applyFont="1" applyFill="1" applyBorder="1" applyAlignment="1" applyProtection="1">
      <alignment horizontal="center"/>
      <protection locked="0"/>
    </xf>
    <xf numFmtId="177" fontId="0" fillId="20" borderId="11" xfId="0" applyNumberFormat="1" applyFont="1" applyFill="1" applyBorder="1" applyAlignment="1" applyProtection="1">
      <alignment horizontal="center"/>
      <protection locked="0"/>
    </xf>
    <xf numFmtId="2" fontId="0" fillId="20" borderId="11" xfId="0" applyNumberFormat="1" applyFill="1" applyBorder="1" applyAlignment="1" applyProtection="1">
      <alignment horizontal="center"/>
      <protection locked="0"/>
    </xf>
    <xf numFmtId="21" fontId="0" fillId="20" borderId="11" xfId="0" applyNumberFormat="1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1" fontId="0" fillId="20" borderId="11" xfId="0" applyNumberFormat="1" applyFill="1" applyBorder="1" applyAlignment="1" applyProtection="1">
      <alignment horizontal="center"/>
      <protection locked="0"/>
    </xf>
    <xf numFmtId="177" fontId="0" fillId="20" borderId="11" xfId="0" applyNumberFormat="1" applyFill="1" applyBorder="1" applyAlignment="1" applyProtection="1">
      <alignment horizontal="center"/>
      <protection locked="0"/>
    </xf>
    <xf numFmtId="0" fontId="5" fillId="2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0" fillId="24" borderId="10" xfId="0" applyNumberForma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85" fontId="0" fillId="25" borderId="0" xfId="0" applyNumberFormat="1" applyFill="1" applyBorder="1" applyAlignment="1" applyProtection="1">
      <alignment horizontal="center"/>
      <protection locked="0"/>
    </xf>
    <xf numFmtId="185" fontId="0" fillId="0" borderId="0" xfId="0" applyNumberFormat="1" applyAlignment="1">
      <alignment horizontal="center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5" borderId="14" xfId="0" applyFill="1" applyBorder="1" applyAlignment="1" applyProtection="1">
      <alignment/>
      <protection locked="0"/>
    </xf>
    <xf numFmtId="0" fontId="3" fillId="0" borderId="0" xfId="50" applyAlignment="1" applyProtection="1">
      <alignment horizontal="center"/>
      <protection/>
    </xf>
    <xf numFmtId="185" fontId="0" fillId="5" borderId="0" xfId="0" applyNumberFormat="1" applyFont="1" applyFill="1" applyBorder="1" applyAlignment="1" applyProtection="1">
      <alignment horizontal="center"/>
      <protection locked="0"/>
    </xf>
    <xf numFmtId="185" fontId="0" fillId="5" borderId="0" xfId="0" applyNumberFormat="1" applyFill="1" applyBorder="1" applyAlignment="1" applyProtection="1">
      <alignment horizontal="center"/>
      <protection locked="0"/>
    </xf>
    <xf numFmtId="178" fontId="0" fillId="25" borderId="11" xfId="0" applyNumberFormat="1" applyFill="1" applyBorder="1" applyAlignment="1" applyProtection="1">
      <alignment horizontal="right"/>
      <protection locked="0"/>
    </xf>
    <xf numFmtId="184" fontId="0" fillId="25" borderId="11" xfId="0" applyNumberFormat="1" applyFill="1" applyBorder="1" applyAlignment="1" applyProtection="1">
      <alignment horizontal="center"/>
      <protection locked="0"/>
    </xf>
    <xf numFmtId="178" fontId="0" fillId="25" borderId="10" xfId="0" applyNumberFormat="1" applyFill="1" applyBorder="1" applyAlignment="1" applyProtection="1">
      <alignment horizontal="right"/>
      <protection locked="0"/>
    </xf>
    <xf numFmtId="184" fontId="0" fillId="25" borderId="10" xfId="0" applyNumberFormat="1" applyFill="1" applyBorder="1" applyAlignment="1" applyProtection="1">
      <alignment horizontal="center"/>
      <protection locked="0"/>
    </xf>
    <xf numFmtId="178" fontId="0" fillId="17" borderId="11" xfId="0" applyNumberFormat="1" applyFill="1" applyBorder="1" applyAlignment="1" applyProtection="1">
      <alignment horizontal="right"/>
      <protection locked="0"/>
    </xf>
    <xf numFmtId="184" fontId="0" fillId="17" borderId="11" xfId="0" applyNumberFormat="1" applyFill="1" applyBorder="1" applyAlignment="1" applyProtection="1">
      <alignment horizontal="center"/>
      <protection locked="0"/>
    </xf>
    <xf numFmtId="178" fontId="0" fillId="17" borderId="10" xfId="0" applyNumberFormat="1" applyFill="1" applyBorder="1" applyAlignment="1" applyProtection="1">
      <alignment horizontal="right"/>
      <protection locked="0"/>
    </xf>
    <xf numFmtId="184" fontId="0" fillId="17" borderId="10" xfId="0" applyNumberFormat="1" applyFill="1" applyBorder="1" applyAlignment="1" applyProtection="1">
      <alignment horizontal="center"/>
      <protection locked="0"/>
    </xf>
    <xf numFmtId="178" fontId="0" fillId="26" borderId="11" xfId="0" applyNumberFormat="1" applyFill="1" applyBorder="1" applyAlignment="1" applyProtection="1">
      <alignment horizontal="right"/>
      <protection locked="0"/>
    </xf>
    <xf numFmtId="184" fontId="0" fillId="26" borderId="11" xfId="0" applyNumberFormat="1" applyFill="1" applyBorder="1" applyAlignment="1" applyProtection="1">
      <alignment horizontal="center"/>
      <protection locked="0"/>
    </xf>
    <xf numFmtId="178" fontId="0" fillId="26" borderId="10" xfId="0" applyNumberFormat="1" applyFill="1" applyBorder="1" applyAlignment="1" applyProtection="1">
      <alignment horizontal="right"/>
      <protection locked="0"/>
    </xf>
    <xf numFmtId="184" fontId="0" fillId="26" borderId="10" xfId="0" applyNumberForma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78" fontId="0" fillId="20" borderId="10" xfId="0" applyNumberFormat="1" applyFill="1" applyBorder="1" applyAlignment="1" applyProtection="1">
      <alignment horizontal="right"/>
      <protection locked="0"/>
    </xf>
    <xf numFmtId="184" fontId="0" fillId="20" borderId="10" xfId="0" applyNumberForma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/>
      <protection locked="0"/>
    </xf>
    <xf numFmtId="178" fontId="0" fillId="20" borderId="11" xfId="0" applyNumberFormat="1" applyFill="1" applyBorder="1" applyAlignment="1" applyProtection="1">
      <alignment horizontal="right"/>
      <protection locked="0"/>
    </xf>
    <xf numFmtId="184" fontId="0" fillId="20" borderId="11" xfId="0" applyNumberFormat="1" applyFill="1" applyBorder="1" applyAlignment="1" applyProtection="1">
      <alignment horizontal="center"/>
      <protection locked="0"/>
    </xf>
    <xf numFmtId="178" fontId="0" fillId="11" borderId="11" xfId="0" applyNumberFormat="1" applyFill="1" applyBorder="1" applyAlignment="1" applyProtection="1">
      <alignment horizontal="right"/>
      <protection locked="0"/>
    </xf>
    <xf numFmtId="184" fontId="0" fillId="11" borderId="11" xfId="0" applyNumberFormat="1" applyFill="1" applyBorder="1" applyAlignment="1" applyProtection="1">
      <alignment horizontal="center"/>
      <protection locked="0"/>
    </xf>
    <xf numFmtId="178" fontId="0" fillId="11" borderId="10" xfId="0" applyNumberFormat="1" applyFill="1" applyBorder="1" applyAlignment="1" applyProtection="1">
      <alignment horizontal="right"/>
      <protection locked="0"/>
    </xf>
    <xf numFmtId="184" fontId="0" fillId="11" borderId="10" xfId="0" applyNumberFormat="1" applyFill="1" applyBorder="1" applyAlignment="1" applyProtection="1">
      <alignment horizontal="center"/>
      <protection locked="0"/>
    </xf>
    <xf numFmtId="178" fontId="0" fillId="10" borderId="11" xfId="0" applyNumberFormat="1" applyFill="1" applyBorder="1" applyAlignment="1" applyProtection="1">
      <alignment horizontal="right"/>
      <protection locked="0"/>
    </xf>
    <xf numFmtId="184" fontId="0" fillId="10" borderId="11" xfId="0" applyNumberFormat="1" applyFill="1" applyBorder="1" applyAlignment="1" applyProtection="1">
      <alignment horizontal="center"/>
      <protection locked="0"/>
    </xf>
    <xf numFmtId="178" fontId="0" fillId="10" borderId="10" xfId="0" applyNumberFormat="1" applyFill="1" applyBorder="1" applyAlignment="1" applyProtection="1">
      <alignment horizontal="right"/>
      <protection locked="0"/>
    </xf>
    <xf numFmtId="184" fontId="0" fillId="10" borderId="10" xfId="0" applyNumberFormat="1" applyFill="1" applyBorder="1" applyAlignment="1" applyProtection="1">
      <alignment horizontal="center"/>
      <protection locked="0"/>
    </xf>
    <xf numFmtId="178" fontId="0" fillId="7" borderId="11" xfId="0" applyNumberFormat="1" applyFill="1" applyBorder="1" applyAlignment="1" applyProtection="1">
      <alignment horizontal="right"/>
      <protection locked="0"/>
    </xf>
    <xf numFmtId="184" fontId="0" fillId="7" borderId="11" xfId="0" applyNumberFormat="1" applyFill="1" applyBorder="1" applyAlignment="1" applyProtection="1">
      <alignment horizontal="center"/>
      <protection locked="0"/>
    </xf>
    <xf numFmtId="178" fontId="0" fillId="7" borderId="10" xfId="0" applyNumberFormat="1" applyFill="1" applyBorder="1" applyAlignment="1" applyProtection="1">
      <alignment horizontal="right"/>
      <protection locked="0"/>
    </xf>
    <xf numFmtId="184" fontId="0" fillId="7" borderId="10" xfId="0" applyNumberFormat="1" applyFill="1" applyBorder="1" applyAlignment="1" applyProtection="1">
      <alignment horizontal="center"/>
      <protection locked="0"/>
    </xf>
    <xf numFmtId="178" fontId="0" fillId="27" borderId="11" xfId="0" applyNumberFormat="1" applyFill="1" applyBorder="1" applyAlignment="1" applyProtection="1">
      <alignment horizontal="right"/>
      <protection locked="0"/>
    </xf>
    <xf numFmtId="184" fontId="0" fillId="27" borderId="11" xfId="0" applyNumberFormat="1" applyFill="1" applyBorder="1" applyAlignment="1" applyProtection="1">
      <alignment horizontal="center"/>
      <protection locked="0"/>
    </xf>
    <xf numFmtId="178" fontId="0" fillId="27" borderId="10" xfId="0" applyNumberFormat="1" applyFill="1" applyBorder="1" applyAlignment="1" applyProtection="1">
      <alignment horizontal="right"/>
      <protection locked="0"/>
    </xf>
    <xf numFmtId="184" fontId="0" fillId="27" borderId="10" xfId="0" applyNumberFormat="1" applyFill="1" applyBorder="1" applyAlignment="1" applyProtection="1">
      <alignment horizontal="center"/>
      <protection locked="0"/>
    </xf>
    <xf numFmtId="178" fontId="0" fillId="28" borderId="11" xfId="0" applyNumberFormat="1" applyFill="1" applyBorder="1" applyAlignment="1" applyProtection="1">
      <alignment horizontal="right"/>
      <protection locked="0"/>
    </xf>
    <xf numFmtId="184" fontId="0" fillId="28" borderId="11" xfId="0" applyNumberFormat="1" applyFill="1" applyBorder="1" applyAlignment="1" applyProtection="1">
      <alignment horizontal="center"/>
      <protection locked="0"/>
    </xf>
    <xf numFmtId="178" fontId="0" fillId="28" borderId="10" xfId="0" applyNumberFormat="1" applyFill="1" applyBorder="1" applyAlignment="1" applyProtection="1">
      <alignment horizontal="right"/>
      <protection locked="0"/>
    </xf>
    <xf numFmtId="184" fontId="0" fillId="28" borderId="10" xfId="0" applyNumberFormat="1" applyFill="1" applyBorder="1" applyAlignment="1" applyProtection="1">
      <alignment horizontal="center"/>
      <protection locked="0"/>
    </xf>
    <xf numFmtId="178" fontId="0" fillId="19" borderId="11" xfId="0" applyNumberFormat="1" applyFill="1" applyBorder="1" applyAlignment="1" applyProtection="1">
      <alignment horizontal="right"/>
      <protection locked="0"/>
    </xf>
    <xf numFmtId="184" fontId="0" fillId="19" borderId="11" xfId="0" applyNumberFormat="1" applyFill="1" applyBorder="1" applyAlignment="1" applyProtection="1">
      <alignment horizontal="center"/>
      <protection locked="0"/>
    </xf>
    <xf numFmtId="178" fontId="0" fillId="19" borderId="10" xfId="0" applyNumberFormat="1" applyFill="1" applyBorder="1" applyAlignment="1" applyProtection="1">
      <alignment horizontal="right"/>
      <protection locked="0"/>
    </xf>
    <xf numFmtId="184" fontId="0" fillId="19" borderId="10" xfId="0" applyNumberForma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1" fontId="0" fillId="0" borderId="11" xfId="0" applyNumberFormat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177" fontId="0" fillId="0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15" xfId="0" applyNumberFormat="1" applyBorder="1" applyAlignment="1" applyProtection="1">
      <alignment horizontal="center"/>
      <protection/>
    </xf>
    <xf numFmtId="2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3" borderId="16" xfId="0" applyFont="1" applyFill="1" applyBorder="1" applyAlignment="1" applyProtection="1">
      <alignment horizontal="right"/>
      <protection/>
    </xf>
    <xf numFmtId="1" fontId="0" fillId="0" borderId="17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8" fillId="24" borderId="16" xfId="0" applyFont="1" applyFill="1" applyBorder="1" applyAlignment="1" applyProtection="1">
      <alignment horizontal="right"/>
      <protection/>
    </xf>
    <xf numFmtId="1" fontId="0" fillId="0" borderId="19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0" fontId="8" fillId="25" borderId="16" xfId="0" applyFont="1" applyFill="1" applyBorder="1" applyAlignment="1" applyProtection="1">
      <alignment horizontal="right"/>
      <protection/>
    </xf>
    <xf numFmtId="0" fontId="8" fillId="17" borderId="16" xfId="0" applyFont="1" applyFill="1" applyBorder="1" applyAlignment="1" applyProtection="1">
      <alignment horizontal="right"/>
      <protection/>
    </xf>
    <xf numFmtId="0" fontId="8" fillId="26" borderId="16" xfId="0" applyFont="1" applyFill="1" applyBorder="1" applyAlignment="1" applyProtection="1">
      <alignment horizontal="right"/>
      <protection/>
    </xf>
    <xf numFmtId="0" fontId="8" fillId="20" borderId="16" xfId="0" applyFont="1" applyFill="1" applyBorder="1" applyAlignment="1" applyProtection="1">
      <alignment horizontal="right"/>
      <protection/>
    </xf>
    <xf numFmtId="0" fontId="8" fillId="11" borderId="16" xfId="0" applyFont="1" applyFill="1" applyBorder="1" applyAlignment="1" applyProtection="1">
      <alignment horizontal="right"/>
      <protection/>
    </xf>
    <xf numFmtId="0" fontId="8" fillId="10" borderId="16" xfId="0" applyFont="1" applyFill="1" applyBorder="1" applyAlignment="1" applyProtection="1">
      <alignment horizontal="right"/>
      <protection/>
    </xf>
    <xf numFmtId="0" fontId="8" fillId="7" borderId="16" xfId="0" applyFont="1" applyFill="1" applyBorder="1" applyAlignment="1" applyProtection="1">
      <alignment horizontal="right"/>
      <protection/>
    </xf>
    <xf numFmtId="0" fontId="8" fillId="27" borderId="16" xfId="0" applyFont="1" applyFill="1" applyBorder="1" applyAlignment="1" applyProtection="1">
      <alignment horizontal="right"/>
      <protection/>
    </xf>
    <xf numFmtId="0" fontId="8" fillId="4" borderId="16" xfId="0" applyFont="1" applyFill="1" applyBorder="1" applyAlignment="1" applyProtection="1">
      <alignment horizontal="right"/>
      <protection/>
    </xf>
    <xf numFmtId="0" fontId="8" fillId="15" borderId="15" xfId="0" applyFont="1" applyFill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center"/>
      <protection/>
    </xf>
    <xf numFmtId="1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8" fillId="3" borderId="21" xfId="0" applyFont="1" applyFill="1" applyBorder="1" applyAlignment="1" applyProtection="1">
      <alignment horizontal="right"/>
      <protection/>
    </xf>
    <xf numFmtId="0" fontId="8" fillId="21" borderId="16" xfId="0" applyFont="1" applyFill="1" applyBorder="1" applyAlignment="1" applyProtection="1">
      <alignment horizontal="right"/>
      <protection/>
    </xf>
    <xf numFmtId="0" fontId="8" fillId="15" borderId="16" xfId="0" applyFont="1" applyFill="1" applyBorder="1" applyAlignment="1" applyProtection="1">
      <alignment horizontal="right"/>
      <protection/>
    </xf>
    <xf numFmtId="1" fontId="0" fillId="5" borderId="25" xfId="0" applyNumberFormat="1" applyFill="1" applyBorder="1" applyAlignment="1" applyProtection="1">
      <alignment horizontal="center"/>
      <protection/>
    </xf>
    <xf numFmtId="2" fontId="0" fillId="5" borderId="26" xfId="0" applyNumberFormat="1" applyFill="1" applyBorder="1" applyAlignment="1" applyProtection="1">
      <alignment horizontal="center"/>
      <protection/>
    </xf>
    <xf numFmtId="1" fontId="8" fillId="5" borderId="25" xfId="0" applyNumberFormat="1" applyFont="1" applyFill="1" applyBorder="1" applyAlignment="1" applyProtection="1">
      <alignment horizontal="center"/>
      <protection/>
    </xf>
    <xf numFmtId="2" fontId="8" fillId="5" borderId="26" xfId="0" applyNumberFormat="1" applyFont="1" applyFill="1" applyBorder="1" applyAlignment="1" applyProtection="1">
      <alignment horizontal="center"/>
      <protection/>
    </xf>
    <xf numFmtId="0" fontId="0" fillId="5" borderId="27" xfId="0" applyFill="1" applyBorder="1" applyAlignment="1" applyProtection="1">
      <alignment horizontal="right"/>
      <protection/>
    </xf>
    <xf numFmtId="0" fontId="8" fillId="5" borderId="28" xfId="0" applyFont="1" applyFill="1" applyBorder="1" applyAlignment="1" applyProtection="1">
      <alignment horizontal="right"/>
      <protection/>
    </xf>
    <xf numFmtId="0" fontId="8" fillId="5" borderId="27" xfId="0" applyFont="1" applyFill="1" applyBorder="1" applyAlignment="1" applyProtection="1">
      <alignment horizontal="right"/>
      <protection/>
    </xf>
    <xf numFmtId="0" fontId="0" fillId="8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/>
    </xf>
    <xf numFmtId="2" fontId="0" fillId="20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20" borderId="0" xfId="0" applyNumberFormat="1" applyFill="1" applyBorder="1" applyAlignment="1" applyProtection="1">
      <alignment horizontal="center"/>
      <protection/>
    </xf>
    <xf numFmtId="2" fontId="0" fillId="20" borderId="11" xfId="0" applyNumberFormat="1" applyFill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5" borderId="11" xfId="0" applyFill="1" applyBorder="1" applyAlignment="1" applyProtection="1">
      <alignment horizontal="center"/>
      <protection/>
    </xf>
    <xf numFmtId="0" fontId="0" fillId="25" borderId="10" xfId="0" applyFill="1" applyBorder="1" applyAlignment="1" applyProtection="1">
      <alignment horizontal="center"/>
      <protection/>
    </xf>
    <xf numFmtId="0" fontId="0" fillId="25" borderId="0" xfId="0" applyFill="1" applyBorder="1" applyAlignment="1" applyProtection="1">
      <alignment horizontal="center"/>
      <protection/>
    </xf>
    <xf numFmtId="0" fontId="0" fillId="17" borderId="0" xfId="0" applyFill="1" applyBorder="1" applyAlignment="1" applyProtection="1">
      <alignment horizontal="center"/>
      <protection/>
    </xf>
    <xf numFmtId="0" fontId="0" fillId="17" borderId="11" xfId="0" applyFill="1" applyBorder="1" applyAlignment="1" applyProtection="1">
      <alignment horizontal="center"/>
      <protection/>
    </xf>
    <xf numFmtId="0" fontId="0" fillId="17" borderId="10" xfId="0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/>
      <protection/>
    </xf>
    <xf numFmtId="0" fontId="0" fillId="26" borderId="11" xfId="0" applyFill="1" applyBorder="1" applyAlignment="1" applyProtection="1">
      <alignment horizontal="center"/>
      <protection/>
    </xf>
    <xf numFmtId="0" fontId="0" fillId="26" borderId="10" xfId="0" applyFill="1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11" xfId="0" applyFill="1" applyBorder="1" applyAlignment="1" applyProtection="1">
      <alignment horizontal="center"/>
      <protection/>
    </xf>
    <xf numFmtId="0" fontId="0" fillId="11" borderId="0" xfId="0" applyFill="1" applyBorder="1" applyAlignment="1" applyProtection="1">
      <alignment horizontal="center"/>
      <protection/>
    </xf>
    <xf numFmtId="0" fontId="0" fillId="11" borderId="11" xfId="0" applyFill="1" applyBorder="1" applyAlignment="1" applyProtection="1">
      <alignment horizontal="center"/>
      <protection/>
    </xf>
    <xf numFmtId="0" fontId="0" fillId="11" borderId="10" xfId="0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 horizont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10" borderId="10" xfId="0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0" fillId="7" borderId="11" xfId="0" applyFill="1" applyBorder="1" applyAlignment="1" applyProtection="1">
      <alignment horizontal="center"/>
      <protection/>
    </xf>
    <xf numFmtId="0" fontId="0" fillId="7" borderId="10" xfId="0" applyFill="1" applyBorder="1" applyAlignment="1" applyProtection="1">
      <alignment horizontal="center"/>
      <protection/>
    </xf>
    <xf numFmtId="0" fontId="0" fillId="27" borderId="0" xfId="0" applyFill="1" applyBorder="1" applyAlignment="1" applyProtection="1">
      <alignment horizontal="center"/>
      <protection/>
    </xf>
    <xf numFmtId="0" fontId="0" fillId="27" borderId="11" xfId="0" applyFill="1" applyBorder="1" applyAlignment="1" applyProtection="1">
      <alignment horizontal="center"/>
      <protection/>
    </xf>
    <xf numFmtId="0" fontId="0" fillId="27" borderId="10" xfId="0" applyFill="1" applyBorder="1" applyAlignment="1" applyProtection="1">
      <alignment horizontal="center"/>
      <protection/>
    </xf>
    <xf numFmtId="0" fontId="0" fillId="28" borderId="11" xfId="0" applyFill="1" applyBorder="1" applyAlignment="1" applyProtection="1">
      <alignment horizontal="center"/>
      <protection/>
    </xf>
    <xf numFmtId="0" fontId="0" fillId="28" borderId="10" xfId="0" applyFill="1" applyBorder="1" applyAlignment="1" applyProtection="1">
      <alignment horizontal="center"/>
      <protection/>
    </xf>
    <xf numFmtId="0" fontId="0" fillId="28" borderId="0" xfId="0" applyFill="1" applyBorder="1" applyAlignment="1" applyProtection="1">
      <alignment horizontal="center"/>
      <protection/>
    </xf>
    <xf numFmtId="0" fontId="0" fillId="19" borderId="0" xfId="0" applyFill="1" applyBorder="1" applyAlignment="1" applyProtection="1">
      <alignment horizontal="center"/>
      <protection/>
    </xf>
    <xf numFmtId="0" fontId="0" fillId="19" borderId="11" xfId="0" applyFill="1" applyBorder="1" applyAlignment="1" applyProtection="1">
      <alignment horizontal="center"/>
      <protection/>
    </xf>
    <xf numFmtId="0" fontId="0" fillId="19" borderId="10" xfId="0" applyFill="1" applyBorder="1" applyAlignment="1" applyProtection="1">
      <alignment horizontal="center"/>
      <protection/>
    </xf>
    <xf numFmtId="45" fontId="0" fillId="8" borderId="10" xfId="0" applyNumberFormat="1" applyFill="1" applyBorder="1" applyAlignment="1" applyProtection="1">
      <alignment horizontal="center"/>
      <protection/>
    </xf>
    <xf numFmtId="45" fontId="0" fillId="20" borderId="10" xfId="0" applyNumberFormat="1" applyFill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 horizontal="center"/>
      <protection/>
    </xf>
    <xf numFmtId="45" fontId="0" fillId="20" borderId="0" xfId="0" applyNumberFormat="1" applyFont="1" applyFill="1" applyBorder="1" applyAlignment="1" applyProtection="1">
      <alignment horizontal="center"/>
      <protection/>
    </xf>
    <xf numFmtId="45" fontId="0" fillId="20" borderId="11" xfId="0" applyNumberFormat="1" applyFont="1" applyFill="1" applyBorder="1" applyAlignment="1" applyProtection="1">
      <alignment horizontal="center"/>
      <protection/>
    </xf>
    <xf numFmtId="45" fontId="0" fillId="0" borderId="10" xfId="0" applyNumberFormat="1" applyBorder="1" applyAlignment="1" applyProtection="1">
      <alignment horizontal="center"/>
      <protection/>
    </xf>
    <xf numFmtId="45" fontId="0" fillId="20" borderId="0" xfId="0" applyNumberFormat="1" applyFill="1" applyBorder="1" applyAlignment="1" applyProtection="1">
      <alignment horizontal="center"/>
      <protection/>
    </xf>
    <xf numFmtId="45" fontId="0" fillId="20" borderId="11" xfId="0" applyNumberFormat="1" applyFill="1" applyBorder="1" applyAlignment="1" applyProtection="1">
      <alignment horizontal="center"/>
      <protection/>
    </xf>
    <xf numFmtId="45" fontId="0" fillId="0" borderId="11" xfId="0" applyNumberFormat="1" applyBorder="1" applyAlignment="1" applyProtection="1">
      <alignment horizontal="center"/>
      <protection/>
    </xf>
    <xf numFmtId="45" fontId="0" fillId="0" borderId="0" xfId="0" applyNumberFormat="1" applyBorder="1" applyAlignment="1" applyProtection="1">
      <alignment/>
      <protection/>
    </xf>
    <xf numFmtId="177" fontId="0" fillId="25" borderId="12" xfId="0" applyNumberFormat="1" applyFill="1" applyBorder="1" applyAlignment="1" applyProtection="1">
      <alignment horizontal="center"/>
      <protection/>
    </xf>
    <xf numFmtId="177" fontId="0" fillId="20" borderId="12" xfId="0" applyNumberFormat="1" applyFill="1" applyBorder="1" applyAlignment="1" applyProtection="1">
      <alignment horizontal="center"/>
      <protection/>
    </xf>
    <xf numFmtId="177" fontId="0" fillId="0" borderId="13" xfId="0" applyNumberFormat="1" applyFill="1" applyBorder="1" applyAlignment="1" applyProtection="1">
      <alignment horizontal="center"/>
      <protection/>
    </xf>
    <xf numFmtId="177" fontId="0" fillId="20" borderId="13" xfId="0" applyNumberFormat="1" applyFont="1" applyFill="1" applyBorder="1" applyAlignment="1" applyProtection="1">
      <alignment horizontal="center"/>
      <protection/>
    </xf>
    <xf numFmtId="177" fontId="0" fillId="20" borderId="14" xfId="0" applyNumberFormat="1" applyFont="1" applyFill="1" applyBorder="1" applyAlignment="1" applyProtection="1">
      <alignment horizontal="center"/>
      <protection/>
    </xf>
    <xf numFmtId="177" fontId="0" fillId="0" borderId="12" xfId="0" applyNumberFormat="1" applyFill="1" applyBorder="1" applyAlignment="1" applyProtection="1">
      <alignment horizontal="center"/>
      <protection/>
    </xf>
    <xf numFmtId="177" fontId="0" fillId="20" borderId="13" xfId="0" applyNumberFormat="1" applyFill="1" applyBorder="1" applyAlignment="1" applyProtection="1">
      <alignment horizontal="center"/>
      <protection/>
    </xf>
    <xf numFmtId="177" fontId="0" fillId="20" borderId="14" xfId="0" applyNumberFormat="1" applyFill="1" applyBorder="1" applyAlignment="1" applyProtection="1">
      <alignment horizontal="center"/>
      <protection/>
    </xf>
    <xf numFmtId="177" fontId="0" fillId="0" borderId="14" xfId="0" applyNumberFormat="1" applyFill="1" applyBorder="1" applyAlignment="1" applyProtection="1">
      <alignment horizontal="center"/>
      <protection/>
    </xf>
    <xf numFmtId="177" fontId="0" fillId="0" borderId="0" xfId="0" applyNumberFormat="1" applyAlignment="1" applyProtection="1">
      <alignment horizontal="center"/>
      <protection/>
    </xf>
    <xf numFmtId="2" fontId="8" fillId="5" borderId="29" xfId="0" applyNumberFormat="1" applyFont="1" applyFill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5" borderId="29" xfId="0" applyNumberFormat="1" applyFill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8" fillId="4" borderId="25" xfId="0" applyNumberFormat="1" applyFont="1" applyFill="1" applyBorder="1" applyAlignment="1" applyProtection="1">
      <alignment horizontal="center"/>
      <protection/>
    </xf>
    <xf numFmtId="2" fontId="8" fillId="4" borderId="26" xfId="0" applyNumberFormat="1" applyFont="1" applyFill="1" applyBorder="1" applyAlignment="1" applyProtection="1">
      <alignment horizontal="center"/>
      <protection/>
    </xf>
    <xf numFmtId="1" fontId="8" fillId="8" borderId="27" xfId="0" applyNumberFormat="1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 horizontal="right"/>
      <protection/>
    </xf>
    <xf numFmtId="1" fontId="8" fillId="5" borderId="30" xfId="0" applyNumberFormat="1" applyFont="1" applyFill="1" applyBorder="1" applyAlignment="1" applyProtection="1">
      <alignment horizontal="center"/>
      <protection/>
    </xf>
    <xf numFmtId="2" fontId="8" fillId="5" borderId="31" xfId="0" applyNumberFormat="1" applyFont="1" applyFill="1" applyBorder="1" applyAlignment="1" applyProtection="1">
      <alignment horizontal="center"/>
      <protection/>
    </xf>
    <xf numFmtId="2" fontId="8" fillId="5" borderId="32" xfId="0" applyNumberFormat="1" applyFont="1" applyFill="1" applyBorder="1" applyAlignment="1" applyProtection="1">
      <alignment horizontal="center"/>
      <protection/>
    </xf>
    <xf numFmtId="1" fontId="0" fillId="0" borderId="25" xfId="0" applyNumberFormat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/>
    </xf>
    <xf numFmtId="46" fontId="0" fillId="0" borderId="26" xfId="0" applyNumberFormat="1" applyBorder="1" applyAlignment="1" applyProtection="1">
      <alignment horizontal="center"/>
      <protection/>
    </xf>
    <xf numFmtId="2" fontId="0" fillId="0" borderId="34" xfId="0" applyNumberFormat="1" applyBorder="1" applyAlignment="1" applyProtection="1">
      <alignment horizontal="center"/>
      <protection/>
    </xf>
    <xf numFmtId="2" fontId="0" fillId="0" borderId="35" xfId="0" applyNumberFormat="1" applyBorder="1" applyAlignment="1" applyProtection="1">
      <alignment horizontal="center"/>
      <protection/>
    </xf>
    <xf numFmtId="2" fontId="0" fillId="0" borderId="36" xfId="0" applyNumberFormat="1" applyBorder="1" applyAlignment="1" applyProtection="1">
      <alignment horizontal="center"/>
      <protection/>
    </xf>
    <xf numFmtId="1" fontId="0" fillId="0" borderId="37" xfId="0" applyNumberFormat="1" applyBorder="1" applyAlignment="1" applyProtection="1">
      <alignment horizontal="center"/>
      <protection/>
    </xf>
    <xf numFmtId="1" fontId="0" fillId="0" borderId="38" xfId="0" applyNumberFormat="1" applyBorder="1" applyAlignment="1" applyProtection="1">
      <alignment horizontal="center"/>
      <protection/>
    </xf>
    <xf numFmtId="1" fontId="0" fillId="0" borderId="39" xfId="0" applyNumberFormat="1" applyBorder="1" applyAlignment="1" applyProtection="1">
      <alignment horizontal="center"/>
      <protection/>
    </xf>
    <xf numFmtId="2" fontId="8" fillId="5" borderId="10" xfId="0" applyNumberFormat="1" applyFont="1" applyFill="1" applyBorder="1" applyAlignment="1" applyProtection="1">
      <alignment horizontal="center"/>
      <protection/>
    </xf>
    <xf numFmtId="1" fontId="0" fillId="5" borderId="40" xfId="0" applyNumberFormat="1" applyFill="1" applyBorder="1" applyAlignment="1" applyProtection="1">
      <alignment horizontal="center"/>
      <protection/>
    </xf>
    <xf numFmtId="2" fontId="0" fillId="5" borderId="41" xfId="0" applyNumberFormat="1" applyFill="1" applyBorder="1" applyAlignment="1" applyProtection="1">
      <alignment horizontal="center"/>
      <protection/>
    </xf>
    <xf numFmtId="2" fontId="0" fillId="5" borderId="11" xfId="0" applyNumberFormat="1" applyFill="1" applyBorder="1" applyAlignment="1" applyProtection="1">
      <alignment horizontal="center"/>
      <protection/>
    </xf>
    <xf numFmtId="1" fontId="0" fillId="0" borderId="42" xfId="0" applyNumberFormat="1" applyBorder="1" applyAlignment="1" applyProtection="1">
      <alignment horizontal="center"/>
      <protection/>
    </xf>
    <xf numFmtId="2" fontId="0" fillId="0" borderId="43" xfId="0" applyNumberFormat="1" applyBorder="1" applyAlignment="1" applyProtection="1">
      <alignment horizontal="center"/>
      <protection/>
    </xf>
    <xf numFmtId="2" fontId="0" fillId="0" borderId="44" xfId="0" applyNumberFormat="1" applyBorder="1" applyAlignment="1" applyProtection="1">
      <alignment horizontal="center"/>
      <protection/>
    </xf>
    <xf numFmtId="0" fontId="8" fillId="20" borderId="27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2" fontId="8" fillId="4" borderId="32" xfId="0" applyNumberFormat="1" applyFont="1" applyFill="1" applyBorder="1" applyAlignment="1" applyProtection="1">
      <alignment horizontal="center"/>
      <protection/>
    </xf>
    <xf numFmtId="2" fontId="8" fillId="4" borderId="10" xfId="0" applyNumberFormat="1" applyFont="1" applyFill="1" applyBorder="1" applyAlignment="1" applyProtection="1">
      <alignment horizontal="center"/>
      <protection/>
    </xf>
    <xf numFmtId="1" fontId="8" fillId="8" borderId="21" xfId="0" applyNumberFormat="1" applyFont="1" applyFill="1" applyBorder="1" applyAlignment="1" applyProtection="1">
      <alignment horizontal="center"/>
      <protection/>
    </xf>
    <xf numFmtId="1" fontId="8" fillId="8" borderId="28" xfId="0" applyNumberFormat="1" applyFont="1" applyFill="1" applyBorder="1" applyAlignment="1" applyProtection="1">
      <alignment horizontal="center"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quotePrefix="1">
      <alignment horizontal="center"/>
    </xf>
    <xf numFmtId="178" fontId="0" fillId="3" borderId="11" xfId="0" applyNumberFormat="1" applyFill="1" applyBorder="1" applyAlignment="1" applyProtection="1">
      <alignment horizontal="right"/>
      <protection locked="0"/>
    </xf>
    <xf numFmtId="178" fontId="0" fillId="24" borderId="10" xfId="0" applyNumberFormat="1" applyFill="1" applyBorder="1" applyAlignment="1" applyProtection="1">
      <alignment horizontal="right"/>
      <protection locked="0"/>
    </xf>
    <xf numFmtId="178" fontId="0" fillId="24" borderId="0" xfId="0" applyNumberFormat="1" applyFill="1" applyBorder="1" applyAlignment="1" applyProtection="1">
      <alignment horizontal="right"/>
      <protection locked="0"/>
    </xf>
    <xf numFmtId="178" fontId="0" fillId="24" borderId="11" xfId="0" applyNumberFormat="1" applyFill="1" applyBorder="1" applyAlignment="1" applyProtection="1">
      <alignment horizontal="right"/>
      <protection locked="0"/>
    </xf>
    <xf numFmtId="178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right"/>
      <protection locked="0"/>
    </xf>
    <xf numFmtId="1" fontId="0" fillId="25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24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25" borderId="15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1" fontId="0" fillId="0" borderId="45" xfId="0" applyNumberFormat="1" applyBorder="1" applyAlignment="1" applyProtection="1">
      <alignment horizontal="center"/>
      <protection/>
    </xf>
    <xf numFmtId="1" fontId="8" fillId="5" borderId="46" xfId="0" applyNumberFormat="1" applyFont="1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8" fillId="5" borderId="28" xfId="0" applyNumberFormat="1" applyFont="1" applyFill="1" applyBorder="1" applyAlignment="1" applyProtection="1">
      <alignment horizontal="center"/>
      <protection/>
    </xf>
    <xf numFmtId="0" fontId="9" fillId="22" borderId="28" xfId="50" applyFont="1" applyFill="1" applyBorder="1" applyAlignment="1" applyProtection="1">
      <alignment horizontal="center"/>
      <protection locked="0"/>
    </xf>
    <xf numFmtId="0" fontId="9" fillId="22" borderId="29" xfId="50" applyFont="1" applyFill="1" applyBorder="1" applyAlignment="1" applyProtection="1">
      <alignment horizontal="center"/>
      <protection locked="0"/>
    </xf>
    <xf numFmtId="0" fontId="9" fillId="22" borderId="47" xfId="50" applyFont="1" applyFill="1" applyBorder="1" applyAlignment="1" applyProtection="1">
      <alignment horizontal="center"/>
      <protection locked="0"/>
    </xf>
    <xf numFmtId="186" fontId="0" fillId="0" borderId="26" xfId="0" applyNumberFormat="1" applyBorder="1" applyAlignment="1" applyProtection="1">
      <alignment horizontal="center"/>
      <protection/>
    </xf>
    <xf numFmtId="186" fontId="0" fillId="0" borderId="0" xfId="0" applyNumberFormat="1" applyAlignment="1" applyProtection="1">
      <alignment horizontal="center"/>
      <protection/>
    </xf>
    <xf numFmtId="186" fontId="8" fillId="5" borderId="47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Border="1" applyAlignment="1" applyProtection="1">
      <alignment horizontal="center"/>
      <protection/>
    </xf>
    <xf numFmtId="186" fontId="0" fillId="0" borderId="11" xfId="0" applyNumberFormat="1" applyBorder="1" applyAlignment="1" applyProtection="1">
      <alignment horizontal="center"/>
      <protection/>
    </xf>
    <xf numFmtId="186" fontId="0" fillId="5" borderId="11" xfId="0" applyNumberFormat="1" applyFill="1" applyBorder="1" applyAlignment="1" applyProtection="1">
      <alignment horizontal="center"/>
      <protection/>
    </xf>
    <xf numFmtId="186" fontId="8" fillId="5" borderId="29" xfId="0" applyNumberFormat="1" applyFont="1" applyFill="1" applyBorder="1" applyAlignment="1" applyProtection="1">
      <alignment horizontal="center"/>
      <protection/>
    </xf>
    <xf numFmtId="186" fontId="0" fillId="0" borderId="10" xfId="0" applyNumberFormat="1" applyBorder="1" applyAlignment="1" applyProtection="1">
      <alignment horizontal="center"/>
      <protection/>
    </xf>
    <xf numFmtId="186" fontId="0" fillId="5" borderId="29" xfId="0" applyNumberFormat="1" applyFill="1" applyBorder="1" applyAlignment="1" applyProtection="1">
      <alignment horizontal="center"/>
      <protection/>
    </xf>
    <xf numFmtId="186" fontId="0" fillId="0" borderId="12" xfId="0" applyNumberFormat="1" applyBorder="1" applyAlignment="1" applyProtection="1">
      <alignment horizontal="center"/>
      <protection/>
    </xf>
    <xf numFmtId="186" fontId="0" fillId="0" borderId="13" xfId="0" applyNumberFormat="1" applyBorder="1" applyAlignment="1" applyProtection="1">
      <alignment horizontal="center"/>
      <protection/>
    </xf>
    <xf numFmtId="186" fontId="0" fillId="0" borderId="14" xfId="0" applyNumberFormat="1" applyBorder="1" applyAlignment="1" applyProtection="1">
      <alignment horizontal="center"/>
      <protection/>
    </xf>
    <xf numFmtId="1" fontId="0" fillId="5" borderId="48" xfId="0" applyNumberFormat="1" applyFill="1" applyBorder="1" applyAlignment="1" applyProtection="1">
      <alignment horizontal="center"/>
      <protection/>
    </xf>
    <xf numFmtId="1" fontId="0" fillId="5" borderId="28" xfId="0" applyNumberFormat="1" applyFill="1" applyBorder="1" applyAlignment="1" applyProtection="1">
      <alignment horizontal="center"/>
      <protection/>
    </xf>
    <xf numFmtId="186" fontId="0" fillId="5" borderId="47" xfId="0" applyNumberFormat="1" applyFill="1" applyBorder="1" applyAlignment="1" applyProtection="1">
      <alignment horizontal="center"/>
      <protection/>
    </xf>
    <xf numFmtId="1" fontId="0" fillId="5" borderId="29" xfId="0" applyNumberFormat="1" applyFill="1" applyBorder="1" applyAlignment="1" applyProtection="1">
      <alignment horizontal="center"/>
      <protection/>
    </xf>
    <xf numFmtId="1" fontId="0" fillId="8" borderId="15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uters-smeets.be/" TargetMode="External" /><Relationship Id="rId2" Type="http://schemas.openxmlformats.org/officeDocument/2006/relationships/hyperlink" Target="http://www.wouters-smeets.b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pm-marathon.be/" TargetMode="External" /><Relationship Id="rId2" Type="http://schemas.openxmlformats.org/officeDocument/2006/relationships/hyperlink" Target="http://www.lpm-marathon.be/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K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28125" style="14" bestFit="1" customWidth="1"/>
    <col min="2" max="2" width="11.57421875" style="14" customWidth="1"/>
    <col min="3" max="5" width="9.140625" style="14" customWidth="1"/>
    <col min="6" max="6" width="10.140625" style="14" bestFit="1" customWidth="1"/>
    <col min="7" max="7" width="14.421875" style="14" bestFit="1" customWidth="1"/>
    <col min="8" max="16384" width="9.140625" style="14" customWidth="1"/>
  </cols>
  <sheetData>
    <row r="1" spans="1:11" ht="13.5" thickBot="1">
      <c r="A1" s="334" t="s">
        <v>48</v>
      </c>
      <c r="B1" s="335"/>
      <c r="C1" s="335"/>
      <c r="D1" s="335"/>
      <c r="E1" s="335"/>
      <c r="F1" s="335"/>
      <c r="G1" s="335"/>
      <c r="H1" s="335"/>
      <c r="I1" s="335"/>
      <c r="J1" s="335"/>
      <c r="K1" s="336"/>
    </row>
    <row r="2" spans="1:11" ht="13.5" thickBot="1">
      <c r="A2" s="334" t="s">
        <v>80</v>
      </c>
      <c r="B2" s="335"/>
      <c r="C2" s="335"/>
      <c r="D2" s="335"/>
      <c r="E2" s="335"/>
      <c r="F2" s="335"/>
      <c r="G2" s="335"/>
      <c r="H2" s="335"/>
      <c r="I2" s="335"/>
      <c r="J2" s="335"/>
      <c r="K2" s="336"/>
    </row>
    <row r="3" ht="13.5" thickBot="1"/>
    <row r="4" spans="1:2" ht="12.75">
      <c r="A4" s="322" t="s">
        <v>18</v>
      </c>
      <c r="B4" s="105"/>
    </row>
    <row r="5" spans="1:2" ht="12.75">
      <c r="A5" s="323" t="s">
        <v>19</v>
      </c>
      <c r="B5" s="106"/>
    </row>
    <row r="6" spans="1:2" ht="12.75">
      <c r="A6" s="323" t="s">
        <v>20</v>
      </c>
      <c r="B6" s="106"/>
    </row>
    <row r="7" spans="1:2" ht="12.75">
      <c r="A7" s="323" t="s">
        <v>21</v>
      </c>
      <c r="B7" s="106"/>
    </row>
    <row r="8" spans="1:2" ht="12.75">
      <c r="A8" s="323" t="s">
        <v>22</v>
      </c>
      <c r="B8" s="106"/>
    </row>
    <row r="9" spans="1:2" ht="12.75">
      <c r="A9" s="323" t="s">
        <v>23</v>
      </c>
      <c r="B9" s="106"/>
    </row>
    <row r="10" spans="1:2" ht="12.75">
      <c r="A10" s="323" t="s">
        <v>24</v>
      </c>
      <c r="B10" s="106"/>
    </row>
    <row r="11" spans="1:2" ht="12.75">
      <c r="A11" s="323" t="s">
        <v>49</v>
      </c>
      <c r="B11" s="106"/>
    </row>
    <row r="12" spans="1:6" ht="12.75">
      <c r="A12" s="323" t="s">
        <v>38</v>
      </c>
      <c r="B12" s="306"/>
      <c r="F12" s="307"/>
    </row>
    <row r="13" spans="1:7" ht="13.5" thickBot="1">
      <c r="A13" s="324" t="s">
        <v>25</v>
      </c>
      <c r="B13" s="107"/>
      <c r="G13" s="316"/>
    </row>
    <row r="14" ht="12.75">
      <c r="G14" s="316"/>
    </row>
    <row r="15" ht="12.75">
      <c r="G15" s="316"/>
    </row>
    <row r="16" ht="12.75">
      <c r="C16" s="316"/>
    </row>
    <row r="17" ht="12.75">
      <c r="C17" s="316"/>
    </row>
  </sheetData>
  <sheetProtection/>
  <mergeCells count="2">
    <mergeCell ref="A1:K1"/>
    <mergeCell ref="A2:K2"/>
  </mergeCells>
  <hyperlinks>
    <hyperlink ref="A1:K1" r:id="rId1" display="Loperslogboek aangemaakt door Chris Wouters (www.wouters-smeets.be), suggesties en opmerkingen zijn steeds welkom."/>
    <hyperlink ref="A2:K2" r:id="rId2" display="Loperslogboek aangemaakt door Chris Wouters (www.wouters-smeets.be), suggesties en opmerkingen zijn steeds welkom."/>
  </hyperlinks>
  <printOptions/>
  <pageMargins left="0.75" right="0.75" top="1" bottom="1" header="0.5" footer="0.5"/>
  <pageSetup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Z366"/>
  <sheetViews>
    <sheetView zoomScalePageLayoutView="0" workbookViewId="0" topLeftCell="A1">
      <pane xSplit="9" ySplit="1" topLeftCell="J104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M111" sqref="M111"/>
    </sheetView>
  </sheetViews>
  <sheetFormatPr defaultColWidth="9.140625" defaultRowHeight="12.75"/>
  <cols>
    <col min="1" max="2" width="4.00390625" style="214" customWidth="1"/>
    <col min="3" max="3" width="2.00390625" style="214" bestFit="1" customWidth="1"/>
    <col min="4" max="4" width="5.28125" style="214" hidden="1" customWidth="1"/>
    <col min="5" max="5" width="4.00390625" style="214" hidden="1" customWidth="1"/>
    <col min="6" max="6" width="4.57421875" style="214" hidden="1" customWidth="1"/>
    <col min="7" max="7" width="5.00390625" style="214" hidden="1" customWidth="1"/>
    <col min="8" max="8" width="13.421875" style="314" customWidth="1"/>
    <col min="9" max="9" width="6.421875" style="2" bestFit="1" customWidth="1"/>
    <col min="10" max="10" width="9.57421875" style="4" bestFit="1" customWidth="1"/>
    <col min="11" max="11" width="7.140625" style="4" bestFit="1" customWidth="1"/>
    <col min="12" max="12" width="7.8515625" style="211" bestFit="1" customWidth="1"/>
    <col min="13" max="13" width="4.57421875" style="204" bestFit="1" customWidth="1"/>
    <col min="14" max="14" width="51.140625" style="4" bestFit="1" customWidth="1"/>
    <col min="15" max="15" width="8.8515625" style="261" bestFit="1" customWidth="1"/>
    <col min="16" max="16" width="5.00390625" style="1" bestFit="1" customWidth="1"/>
    <col min="17" max="17" width="5.140625" style="1" bestFit="1" customWidth="1"/>
    <col min="18" max="18" width="5.140625" style="1" customWidth="1"/>
    <col min="19" max="19" width="5.140625" style="1" bestFit="1" customWidth="1"/>
    <col min="20" max="20" width="4.8515625" style="1" bestFit="1" customWidth="1"/>
    <col min="21" max="21" width="5.57421875" style="7" bestFit="1" customWidth="1"/>
    <col min="22" max="22" width="5.57421875" style="317" bestFit="1" customWidth="1"/>
    <col min="23" max="23" width="5.57421875" style="42" bestFit="1" customWidth="1"/>
    <col min="24" max="24" width="4.7109375" style="271" customWidth="1"/>
    <col min="25" max="25" width="9.140625" style="14" customWidth="1"/>
    <col min="26" max="26" width="14.421875" style="14" bestFit="1" customWidth="1"/>
    <col min="27" max="16384" width="9.140625" style="14" customWidth="1"/>
  </cols>
  <sheetData>
    <row r="1" spans="1:25" s="3" customFormat="1" ht="13.5" thickBot="1">
      <c r="A1" s="212" t="s">
        <v>29</v>
      </c>
      <c r="B1" s="213" t="s">
        <v>29</v>
      </c>
      <c r="C1" s="213" t="s">
        <v>29</v>
      </c>
      <c r="D1" s="213" t="s">
        <v>55</v>
      </c>
      <c r="E1" s="213" t="s">
        <v>77</v>
      </c>
      <c r="F1" s="213" t="s">
        <v>78</v>
      </c>
      <c r="G1" s="213" t="s">
        <v>59</v>
      </c>
      <c r="H1" s="313" t="s">
        <v>30</v>
      </c>
      <c r="I1" s="54" t="s">
        <v>37</v>
      </c>
      <c r="J1" s="55" t="s">
        <v>33</v>
      </c>
      <c r="K1" s="56" t="s">
        <v>32</v>
      </c>
      <c r="L1" s="205" t="s">
        <v>34</v>
      </c>
      <c r="M1" s="202" t="s">
        <v>40</v>
      </c>
      <c r="N1" s="57" t="s">
        <v>16</v>
      </c>
      <c r="O1" s="252" t="s">
        <v>31</v>
      </c>
      <c r="P1" s="58" t="s">
        <v>26</v>
      </c>
      <c r="Q1" s="59" t="s">
        <v>27</v>
      </c>
      <c r="R1" s="59" t="s">
        <v>75</v>
      </c>
      <c r="S1" s="97" t="s">
        <v>35</v>
      </c>
      <c r="T1" s="97" t="s">
        <v>36</v>
      </c>
      <c r="U1" s="318" t="s">
        <v>76</v>
      </c>
      <c r="V1" s="315" t="s">
        <v>79</v>
      </c>
      <c r="W1" s="60" t="s">
        <v>28</v>
      </c>
      <c r="X1" s="262" t="s">
        <v>39</v>
      </c>
      <c r="Y1"/>
    </row>
    <row r="2" spans="1:26" ht="12.75">
      <c r="A2" s="214">
        <f>COUNTIF($M$2:M2,"W")+COUNTIF($M$2:M2,"T")</f>
        <v>0</v>
      </c>
      <c r="B2" s="215">
        <f>COUNTIF($M$2:M2,"W")+COUNTIF($M$2:M2,"T")</f>
        <v>0</v>
      </c>
      <c r="C2" s="215">
        <f>COUNTIF($M$2:M2,"W")+COUNTIF($M$2:M2,"T")</f>
        <v>0</v>
      </c>
      <c r="D2" s="215">
        <f aca="true" t="shared" si="0" ref="D2:D12">ROUND((H2-H$2)/7,0)</f>
        <v>0</v>
      </c>
      <c r="E2" s="215">
        <v>1</v>
      </c>
      <c r="F2" s="215">
        <v>1</v>
      </c>
      <c r="G2" s="215">
        <f>STATISTIEKEN!A2</f>
        <v>2009</v>
      </c>
      <c r="H2" s="44">
        <f>DATEVALUE(E2&amp;"/"&amp;F2&amp;"/"&amp;G2)</f>
        <v>39814</v>
      </c>
      <c r="I2" s="45"/>
      <c r="J2" s="72"/>
      <c r="K2" s="73"/>
      <c r="L2" s="206">
        <f>IF(J2&lt;&gt;"",IF(J2=0,IF(K2=0,"","km's ?"),IF(K2&lt;&gt;"",IF(K2=0,"tijd ?",J2/(K2*24)),"")),"")</f>
      </c>
      <c r="M2" s="127"/>
      <c r="N2" s="75"/>
      <c r="O2" s="253">
        <f aca="true" t="shared" si="1" ref="O2:O8">IF(J2&lt;&gt;"",IF(J2=0,"",IF(K2=0,"",K2/J2)),"")</f>
      </c>
      <c r="P2" s="74"/>
      <c r="Q2" s="76"/>
      <c r="R2" s="76"/>
      <c r="S2" s="76"/>
      <c r="T2" s="76"/>
      <c r="U2" s="72">
        <f>IF(V2&lt;&gt;"",IF(S2&gt;0,IF(L2="","",(L2/S2)*(220/(220-V2))*100),""),"")</f>
      </c>
      <c r="V2" s="76">
        <f>IF(INFO!B$12&lt;&gt;"",IF(MONTH(H2)-MONTH(INFO!B$12)&gt;0,YEAR(H2)-YEAR(INFO!B$12),IF(MONTH(H2)-MONTH(INFO!B$12)=0,IF(DAY(H2)-DAY(INFO!B$12)&lt;0,YEAR(H2)-YEAR(INFO!B$12)-1,YEAR(H2)-YEAR(INFO!B$12)),YEAR(H2)-YEAR(INFO!B$12)-1)),"")</f>
      </c>
      <c r="W2" s="77"/>
      <c r="X2" s="263">
        <f>IF(INFO!$B$13&lt;&gt;"",IF(INFO!$B$13&lt;&gt;0,IF(W2&lt;&gt;"",IF(W2&lt;&gt;0,W2*100*100/(INFO!$B$13*INFO!$B$13),""),""),""),"")</f>
      </c>
      <c r="Z2" s="354"/>
    </row>
    <row r="3" spans="1:24" ht="12.75">
      <c r="A3" s="214">
        <f>COUNTIF($M$2:M3,"W")+COUNTIF($M$2:M3,"T")</f>
        <v>0</v>
      </c>
      <c r="B3" s="216">
        <f>COUNTIF($M$2:M3,"W")+COUNTIF($M$2:M3,"T")</f>
        <v>0</v>
      </c>
      <c r="C3" s="216">
        <f>COUNTIF($M$2:M3,"W")+COUNTIF($M$2:M3,"T")</f>
        <v>0</v>
      </c>
      <c r="D3" s="216">
        <f t="shared" si="0"/>
        <v>0</v>
      </c>
      <c r="E3" s="216">
        <v>2</v>
      </c>
      <c r="F3" s="216">
        <v>1</v>
      </c>
      <c r="G3" s="216">
        <f>G2</f>
        <v>2009</v>
      </c>
      <c r="H3" s="5">
        <f>DATEVALUE(E3&amp;"/"&amp;F3&amp;"/"&amp;G3)</f>
        <v>39815</v>
      </c>
      <c r="I3" s="6"/>
      <c r="J3" s="7"/>
      <c r="K3" s="8"/>
      <c r="L3" s="207">
        <f>IF(J3&lt;&gt;"",IF(J3=0,IF(K3=0,"","km's ?"),IF(K3&lt;&gt;"",IF(K3=0,"tijd ?",J3/(K3*24)),"")),"")</f>
      </c>
      <c r="M3" s="43"/>
      <c r="N3" s="10"/>
      <c r="O3" s="254">
        <f t="shared" si="1"/>
      </c>
      <c r="P3" s="11"/>
      <c r="Q3" s="12"/>
      <c r="R3" s="12"/>
      <c r="S3" s="12"/>
      <c r="T3" s="12"/>
      <c r="U3" s="9">
        <f aca="true" t="shared" si="2" ref="U3:U66">IF(V3&lt;&gt;"",IF(S3&gt;0,IF(L3="","",(L3/S3)*(220/(220-V3))*100),""),"")</f>
      </c>
      <c r="V3" s="12">
        <f>IF(INFO!B$12&lt;&gt;"",IF(MONTH(H3)-MONTH(INFO!B$12)&gt;0,YEAR(H3)-YEAR(INFO!B$12),IF(MONTH(H3)-MONTH(INFO!B$12)=0,IF(DAY(H3)-DAY(INFO!B$12)&lt;0,YEAR(H3)-YEAR(INFO!B$12)-1,YEAR(H3)-YEAR(INFO!B$12)),YEAR(H3)-YEAR(INFO!B$12)-1)),"")</f>
      </c>
      <c r="W3" s="13"/>
      <c r="X3" s="264">
        <f>IF(INFO!$B$13&lt;&gt;"",IF(INFO!$B$13&lt;&gt;0,IF(W3&lt;&gt;"",IF(W3&lt;&gt;0,W3*100*100/(INFO!$B$13*INFO!$B$13),""),""),""),"")</f>
      </c>
    </row>
    <row r="4" spans="1:24" ht="12.75">
      <c r="A4" s="214">
        <f>COUNTIF($M$2:M4,"W")+COUNTIF($M$2:M4,"T")</f>
        <v>0</v>
      </c>
      <c r="B4" s="216">
        <f>COUNTIF($M$2:M4,"W")+COUNTIF($M$2:M4,"T")</f>
        <v>0</v>
      </c>
      <c r="C4" s="216">
        <f>COUNTIF($M$2:M4,"W")+COUNTIF($M$2:M4,"T")</f>
        <v>0</v>
      </c>
      <c r="D4" s="216">
        <f t="shared" si="0"/>
        <v>0</v>
      </c>
      <c r="E4" s="216">
        <v>3</v>
      </c>
      <c r="F4" s="216">
        <v>1</v>
      </c>
      <c r="G4" s="216">
        <f>G3</f>
        <v>2009</v>
      </c>
      <c r="H4" s="5">
        <f>DATEVALUE(E4&amp;"/"&amp;F4&amp;"/"&amp;G4)</f>
        <v>39816</v>
      </c>
      <c r="I4" s="6"/>
      <c r="J4" s="79"/>
      <c r="K4" s="80"/>
      <c r="L4" s="208">
        <f aca="true" t="shared" si="3" ref="L4:L67">IF(J4&lt;&gt;"",IF(J4=0,IF(K4=0,"","km's ?"),IF(K4&lt;&gt;"",IF(K4=0,"tijd ?",J4/(K4*24)),"")),"")</f>
      </c>
      <c r="M4" s="81"/>
      <c r="N4" s="82"/>
      <c r="O4" s="255">
        <f t="shared" si="1"/>
      </c>
      <c r="P4" s="81"/>
      <c r="Q4" s="71"/>
      <c r="R4" s="71"/>
      <c r="S4" s="71"/>
      <c r="T4" s="71"/>
      <c r="U4" s="79">
        <f t="shared" si="2"/>
      </c>
      <c r="V4" s="71">
        <f>IF(INFO!B$12&lt;&gt;"",IF(MONTH(H4)-MONTH(INFO!B$12)&gt;0,YEAR(H4)-YEAR(INFO!B$12),IF(MONTH(H4)-MONTH(INFO!B$12)=0,IF(DAY(H4)-DAY(INFO!B$12)&lt;0,YEAR(H4)-YEAR(INFO!B$12)-1,YEAR(H4)-YEAR(INFO!B$12)),YEAR(H4)-YEAR(INFO!B$12)-1)),"")</f>
      </c>
      <c r="W4" s="83"/>
      <c r="X4" s="265">
        <f>IF(INFO!$B$13&lt;&gt;"",IF(INFO!$B$13&lt;&gt;0,IF(W4&lt;&gt;"",IF(W4&lt;&gt;0,W4*100*100/(INFO!$B$13*INFO!$B$13),""),""),""),"")</f>
      </c>
    </row>
    <row r="5" spans="1:24" ht="13.5" thickBot="1">
      <c r="A5" s="214">
        <f>COUNTIF($M$2:M5,"W")+COUNTIF($M$2:M5,"T")</f>
        <v>0</v>
      </c>
      <c r="B5" s="217">
        <f>COUNTIF($M$2:M5,"W")+COUNTIF($M$2:M5,"T")</f>
        <v>0</v>
      </c>
      <c r="C5" s="217">
        <f>COUNTIF($M$2:M5,"W")+COUNTIF($M$2:M5,"T")</f>
        <v>0</v>
      </c>
      <c r="D5" s="217">
        <f t="shared" si="0"/>
        <v>0</v>
      </c>
      <c r="E5" s="217">
        <v>4</v>
      </c>
      <c r="F5" s="217">
        <v>1</v>
      </c>
      <c r="G5" s="217">
        <f>G4</f>
        <v>2009</v>
      </c>
      <c r="H5" s="309">
        <f>DATEVALUE(E5&amp;"/"&amp;F5&amp;"/"&amp;G5)</f>
        <v>39817</v>
      </c>
      <c r="I5" s="52"/>
      <c r="J5" s="84"/>
      <c r="K5" s="85"/>
      <c r="L5" s="209">
        <f t="shared" si="3"/>
      </c>
      <c r="M5" s="86"/>
      <c r="N5" s="87"/>
      <c r="O5" s="256">
        <f t="shared" si="1"/>
      </c>
      <c r="P5" s="86"/>
      <c r="Q5" s="88"/>
      <c r="R5" s="88"/>
      <c r="S5" s="88"/>
      <c r="T5" s="88"/>
      <c r="U5" s="84">
        <f t="shared" si="2"/>
      </c>
      <c r="V5" s="88">
        <f>IF(INFO!B$12&lt;&gt;"",IF(MONTH(H5)-MONTH(INFO!B$12)&gt;0,YEAR(H5)-YEAR(INFO!B$12),IF(MONTH(H5)-MONTH(INFO!B$12)=0,IF(DAY(H5)-DAY(INFO!B$12)&lt;0,YEAR(H5)-YEAR(INFO!B$12)-1,YEAR(H5)-YEAR(INFO!B$12)),YEAR(H5)-YEAR(INFO!B$12)-1)),"")</f>
      </c>
      <c r="W5" s="89"/>
      <c r="X5" s="266">
        <f>IF(INFO!$B$13&lt;&gt;"",IF(INFO!$B$13&lt;&gt;0,IF(W5&lt;&gt;"",IF(W5&lt;&gt;0,W5*100*100/(INFO!$B$13*INFO!$B$13),""),""),""),"")</f>
      </c>
    </row>
    <row r="6" spans="1:24" ht="12.75">
      <c r="A6" s="214">
        <f>COUNTIF($M$2:M6,"W")+COUNTIF($M$2:M6,"T")</f>
        <v>0</v>
      </c>
      <c r="B6" s="215">
        <f>COUNTIF($M$2:M6,"W")+COUNTIF($M$2:M6,"T")</f>
        <v>0</v>
      </c>
      <c r="C6" s="215">
        <f>COUNTIF($M$6:M6,"W")+COUNTIF($M$6:M6,"T")</f>
        <v>0</v>
      </c>
      <c r="D6" s="215">
        <f t="shared" si="0"/>
        <v>1</v>
      </c>
      <c r="E6" s="215">
        <v>5</v>
      </c>
      <c r="F6" s="215">
        <v>1</v>
      </c>
      <c r="G6" s="215">
        <f aca="true" t="shared" si="4" ref="G6:G69">G5</f>
        <v>2009</v>
      </c>
      <c r="H6" s="44">
        <f>DATEVALUE(E6&amp;"/"&amp;F6&amp;"/"&amp;G6)</f>
        <v>39818</v>
      </c>
      <c r="I6" s="45"/>
      <c r="J6" s="46"/>
      <c r="K6" s="47"/>
      <c r="L6" s="207">
        <f t="shared" si="3"/>
      </c>
      <c r="M6" s="64"/>
      <c r="N6" s="49"/>
      <c r="O6" s="257">
        <f t="shared" si="1"/>
      </c>
      <c r="P6" s="48"/>
      <c r="Q6" s="50"/>
      <c r="R6" s="50"/>
      <c r="S6" s="50"/>
      <c r="T6" s="50"/>
      <c r="U6" s="62">
        <f t="shared" si="2"/>
      </c>
      <c r="V6" s="50">
        <f>IF(INFO!B$12&lt;&gt;"",IF(MONTH(H6)-MONTH(INFO!B$12)&gt;0,YEAR(H6)-YEAR(INFO!B$12),IF(MONTH(H6)-MONTH(INFO!B$12)=0,IF(DAY(H6)-DAY(INFO!B$12)&lt;0,YEAR(H6)-YEAR(INFO!B$12)-1,YEAR(H6)-YEAR(INFO!B$12)),YEAR(H6)-YEAR(INFO!B$12)-1)),"")</f>
      </c>
      <c r="W6" s="51"/>
      <c r="X6" s="267">
        <f>IF(INFO!$B$13&lt;&gt;"",IF(INFO!$B$13&lt;&gt;0,IF(W6&lt;&gt;"",IF(W6&lt;&gt;0,W6*100*100/(INFO!$B$13*INFO!$B$13),""),""),""),"")</f>
      </c>
    </row>
    <row r="7" spans="1:24" ht="12.75">
      <c r="A7" s="214">
        <f>COUNTIF($M$2:M7,"W")+COUNTIF($M$2:M7,"T")</f>
        <v>0</v>
      </c>
      <c r="B7" s="216">
        <f>COUNTIF($M$2:M7,"W")+COUNTIF($M$2:M7,"T")</f>
        <v>0</v>
      </c>
      <c r="C7" s="216">
        <f>COUNTIF($M$6:M7,"W")+COUNTIF($M$6:M7,"T")</f>
        <v>0</v>
      </c>
      <c r="D7" s="216">
        <f t="shared" si="0"/>
        <v>1</v>
      </c>
      <c r="E7" s="216">
        <v>6</v>
      </c>
      <c r="F7" s="216">
        <v>1</v>
      </c>
      <c r="G7" s="216">
        <f t="shared" si="4"/>
        <v>2009</v>
      </c>
      <c r="H7" s="5">
        <f>DATEVALUE(E7&amp;"/"&amp;F7&amp;"/"&amp;G7)</f>
        <v>39819</v>
      </c>
      <c r="I7" s="6"/>
      <c r="J7" s="7"/>
      <c r="K7" s="8"/>
      <c r="L7" s="207">
        <f t="shared" si="3"/>
      </c>
      <c r="M7" s="43"/>
      <c r="N7" s="15"/>
      <c r="O7" s="254">
        <f t="shared" si="1"/>
      </c>
      <c r="P7" s="11"/>
      <c r="Q7" s="12"/>
      <c r="R7" s="12"/>
      <c r="S7" s="12"/>
      <c r="T7" s="12"/>
      <c r="U7" s="9">
        <f t="shared" si="2"/>
      </c>
      <c r="V7" s="12">
        <f>IF(INFO!B$12&lt;&gt;"",IF(MONTH(H7)-MONTH(INFO!B$12)&gt;0,YEAR(H7)-YEAR(INFO!B$12),IF(MONTH(H7)-MONTH(INFO!B$12)=0,IF(DAY(H7)-DAY(INFO!B$12)&lt;0,YEAR(H7)-YEAR(INFO!B$12)-1,YEAR(H7)-YEAR(INFO!B$12)),YEAR(H7)-YEAR(INFO!B$12)-1)),"")</f>
      </c>
      <c r="W7" s="13"/>
      <c r="X7" s="264">
        <f>IF(INFO!$B$13&lt;&gt;"",IF(INFO!$B$13&lt;&gt;0,IF(W7&lt;&gt;"",IF(W7&lt;&gt;0,W7*100*100/(INFO!$B$13*INFO!$B$13),""),""),""),"")</f>
      </c>
    </row>
    <row r="8" spans="1:24" ht="12.75">
      <c r="A8" s="214">
        <f>COUNTIF($M$2:M8,"W")+COUNTIF($M$2:M8,"T")</f>
        <v>0</v>
      </c>
      <c r="B8" s="216">
        <f>COUNTIF($M$2:M8,"W")+COUNTIF($M$2:M8,"T")</f>
        <v>0</v>
      </c>
      <c r="C8" s="216">
        <f>COUNTIF($M$6:M8,"W")+COUNTIF($M$6:M8,"T")</f>
        <v>0</v>
      </c>
      <c r="D8" s="216">
        <f t="shared" si="0"/>
        <v>1</v>
      </c>
      <c r="E8" s="216">
        <v>7</v>
      </c>
      <c r="F8" s="216">
        <v>1</v>
      </c>
      <c r="G8" s="216">
        <f t="shared" si="4"/>
        <v>2009</v>
      </c>
      <c r="H8" s="5">
        <f>DATEVALUE(E8&amp;"/"&amp;F8&amp;"/"&amp;G8)</f>
        <v>39820</v>
      </c>
      <c r="I8" s="6"/>
      <c r="J8" s="7"/>
      <c r="K8" s="8"/>
      <c r="L8" s="207">
        <f t="shared" si="3"/>
      </c>
      <c r="M8" s="43"/>
      <c r="N8" s="15"/>
      <c r="O8" s="254">
        <f t="shared" si="1"/>
      </c>
      <c r="P8" s="11"/>
      <c r="Q8" s="12"/>
      <c r="R8" s="12"/>
      <c r="S8" s="12"/>
      <c r="T8" s="12"/>
      <c r="U8" s="9">
        <f t="shared" si="2"/>
      </c>
      <c r="V8" s="12">
        <f>IF(INFO!B$12&lt;&gt;"",IF(MONTH(H8)-MONTH(INFO!B$12)&gt;0,YEAR(H8)-YEAR(INFO!B$12),IF(MONTH(H8)-MONTH(INFO!B$12)=0,IF(DAY(H8)-DAY(INFO!B$12)&lt;0,YEAR(H8)-YEAR(INFO!B$12)-1,YEAR(H8)-YEAR(INFO!B$12)),YEAR(H8)-YEAR(INFO!B$12)-1)),"")</f>
      </c>
      <c r="W8" s="13"/>
      <c r="X8" s="264">
        <f>IF(INFO!$B$13&lt;&gt;"",IF(INFO!$B$13&lt;&gt;0,IF(W8&lt;&gt;"",IF(W8&lt;&gt;0,W8*100*100/(INFO!$B$13*INFO!$B$13),""),""),""),"")</f>
      </c>
    </row>
    <row r="9" spans="1:24" ht="12.75">
      <c r="A9" s="214">
        <f>COUNTIF($M$2:M9,"W")+COUNTIF($M$2:M9,"T")</f>
        <v>0</v>
      </c>
      <c r="B9" s="216">
        <f>COUNTIF($M$2:M9,"W")+COUNTIF($M$2:M9,"T")</f>
        <v>0</v>
      </c>
      <c r="C9" s="216">
        <f>COUNTIF($M$6:M9,"W")+COUNTIF($M$6:M9,"T")</f>
        <v>0</v>
      </c>
      <c r="D9" s="216">
        <f t="shared" si="0"/>
        <v>1</v>
      </c>
      <c r="E9" s="216">
        <v>8</v>
      </c>
      <c r="F9" s="216">
        <v>1</v>
      </c>
      <c r="G9" s="216">
        <f t="shared" si="4"/>
        <v>2009</v>
      </c>
      <c r="H9" s="5">
        <f>DATEVALUE(E9&amp;"/"&amp;F9&amp;"/"&amp;G9)</f>
        <v>39821</v>
      </c>
      <c r="I9" s="6"/>
      <c r="J9" s="7"/>
      <c r="K9" s="8"/>
      <c r="L9" s="207">
        <f t="shared" si="3"/>
      </c>
      <c r="M9" s="43"/>
      <c r="N9" s="16"/>
      <c r="O9" s="254">
        <f aca="true" t="shared" si="5" ref="O9:O69">IF(J9&lt;&gt;"",IF(J9=0,"",IF(K9=0,"",K9/J9)),"")</f>
      </c>
      <c r="P9" s="11"/>
      <c r="Q9" s="12"/>
      <c r="R9" s="12"/>
      <c r="S9" s="12"/>
      <c r="T9" s="12"/>
      <c r="U9" s="9">
        <f t="shared" si="2"/>
      </c>
      <c r="V9" s="12">
        <f>IF(INFO!B$12&lt;&gt;"",IF(MONTH(H9)-MONTH(INFO!B$12)&gt;0,YEAR(H9)-YEAR(INFO!B$12),IF(MONTH(H9)-MONTH(INFO!B$12)=0,IF(DAY(H9)-DAY(INFO!B$12)&lt;0,YEAR(H9)-YEAR(INFO!B$12)-1,YEAR(H9)-YEAR(INFO!B$12)),YEAR(H9)-YEAR(INFO!B$12)-1)),"")</f>
      </c>
      <c r="W9" s="13"/>
      <c r="X9" s="264">
        <f>IF(INFO!$B$13&lt;&gt;"",IF(INFO!$B$13&lt;&gt;0,IF(W9&lt;&gt;"",IF(W9&lt;&gt;0,W9*100*100/(INFO!$B$13*INFO!$B$13),""),""),""),"")</f>
      </c>
    </row>
    <row r="10" spans="1:24" ht="12.75">
      <c r="A10" s="214">
        <f>COUNTIF($M$2:M10,"W")+COUNTIF($M$2:M10,"T")</f>
        <v>0</v>
      </c>
      <c r="B10" s="216">
        <f>COUNTIF($M$2:M10,"W")+COUNTIF($M$2:M10,"T")</f>
        <v>0</v>
      </c>
      <c r="C10" s="216">
        <f>COUNTIF($M$6:M10,"W")+COUNTIF($M$6:M10,"T")</f>
        <v>0</v>
      </c>
      <c r="D10" s="216">
        <f t="shared" si="0"/>
        <v>1</v>
      </c>
      <c r="E10" s="216">
        <v>9</v>
      </c>
      <c r="F10" s="216">
        <v>1</v>
      </c>
      <c r="G10" s="216">
        <f t="shared" si="4"/>
        <v>2009</v>
      </c>
      <c r="H10" s="5">
        <f>DATEVALUE(E10&amp;"/"&amp;F10&amp;"/"&amp;G10)</f>
        <v>39822</v>
      </c>
      <c r="I10" s="6"/>
      <c r="J10" s="7"/>
      <c r="K10" s="8"/>
      <c r="L10" s="207">
        <f t="shared" si="3"/>
      </c>
      <c r="M10" s="43"/>
      <c r="N10" s="10"/>
      <c r="O10" s="254">
        <f t="shared" si="5"/>
      </c>
      <c r="P10" s="11"/>
      <c r="Q10" s="12"/>
      <c r="R10" s="12"/>
      <c r="S10" s="12"/>
      <c r="T10" s="12"/>
      <c r="U10" s="9">
        <f t="shared" si="2"/>
      </c>
      <c r="V10" s="12">
        <f>IF(INFO!B$12&lt;&gt;"",IF(MONTH(H10)-MONTH(INFO!B$12)&gt;0,YEAR(H10)-YEAR(INFO!B$12),IF(MONTH(H10)-MONTH(INFO!B$12)=0,IF(DAY(H10)-DAY(INFO!B$12)&lt;0,YEAR(H10)-YEAR(INFO!B$12)-1,YEAR(H10)-YEAR(INFO!B$12)),YEAR(H10)-YEAR(INFO!B$12)-1)),"")</f>
      </c>
      <c r="W10" s="13"/>
      <c r="X10" s="264">
        <f>IF(INFO!$B$13&lt;&gt;"",IF(INFO!$B$13&lt;&gt;0,IF(W10&lt;&gt;"",IF(W10&lt;&gt;0,W10*100*100/(INFO!$B$13*INFO!$B$13),""),""),""),"")</f>
      </c>
    </row>
    <row r="11" spans="1:24" ht="12.75">
      <c r="A11" s="214">
        <f>COUNTIF($M$2:M11,"W")+COUNTIF($M$2:M11,"T")</f>
        <v>0</v>
      </c>
      <c r="B11" s="216">
        <f>COUNTIF($M$2:M11,"W")+COUNTIF($M$2:M11,"T")</f>
        <v>0</v>
      </c>
      <c r="C11" s="216">
        <f>COUNTIF($M$6:M11,"W")+COUNTIF($M$6:M11,"T")</f>
        <v>0</v>
      </c>
      <c r="D11" s="216">
        <f t="shared" si="0"/>
        <v>1</v>
      </c>
      <c r="E11" s="216">
        <v>10</v>
      </c>
      <c r="F11" s="216">
        <v>1</v>
      </c>
      <c r="G11" s="216">
        <f t="shared" si="4"/>
        <v>2009</v>
      </c>
      <c r="H11" s="5">
        <f>DATEVALUE(E11&amp;"/"&amp;F11&amp;"/"&amp;G11)</f>
        <v>39823</v>
      </c>
      <c r="I11" s="6"/>
      <c r="J11" s="67"/>
      <c r="K11" s="68"/>
      <c r="L11" s="208">
        <f t="shared" si="3"/>
      </c>
      <c r="M11" s="81"/>
      <c r="N11" s="82"/>
      <c r="O11" s="258">
        <f t="shared" si="5"/>
      </c>
      <c r="P11" s="63"/>
      <c r="Q11" s="69"/>
      <c r="R11" s="69"/>
      <c r="S11" s="69"/>
      <c r="T11" s="69"/>
      <c r="U11" s="67">
        <f t="shared" si="2"/>
      </c>
      <c r="V11" s="69">
        <f>IF(INFO!B$12&lt;&gt;"",IF(MONTH(H11)-MONTH(INFO!B$12)&gt;0,YEAR(H11)-YEAR(INFO!B$12),IF(MONTH(H11)-MONTH(INFO!B$12)=0,IF(DAY(H11)-DAY(INFO!B$12)&lt;0,YEAR(H11)-YEAR(INFO!B$12)-1,YEAR(H11)-YEAR(INFO!B$12)),YEAR(H11)-YEAR(INFO!B$12)-1)),"")</f>
      </c>
      <c r="W11" s="70"/>
      <c r="X11" s="268">
        <f>IF(INFO!$B$13&lt;&gt;"",IF(INFO!$B$13&lt;&gt;0,IF(W11&lt;&gt;"",IF(W11&lt;&gt;0,W11*100*100/(INFO!$B$13*INFO!$B$13),""),""),""),"")</f>
      </c>
    </row>
    <row r="12" spans="1:24" ht="13.5" thickBot="1">
      <c r="A12" s="214">
        <f>COUNTIF($M$2:M12,"W")+COUNTIF($M$2:M12,"T")</f>
        <v>0</v>
      </c>
      <c r="B12" s="217">
        <f>COUNTIF($M$2:M12,"W")+COUNTIF($M$2:M12,"T")</f>
        <v>0</v>
      </c>
      <c r="C12" s="217">
        <f>COUNTIF($M$6:M12,"W")+COUNTIF($M$6:M12,"T")</f>
        <v>0</v>
      </c>
      <c r="D12" s="216">
        <f t="shared" si="0"/>
        <v>1</v>
      </c>
      <c r="E12" s="217">
        <v>11</v>
      </c>
      <c r="F12" s="217">
        <v>1</v>
      </c>
      <c r="G12" s="217">
        <f t="shared" si="4"/>
        <v>2009</v>
      </c>
      <c r="H12" s="309">
        <f>DATEVALUE(E12&amp;"/"&amp;F12&amp;"/"&amp;G12)</f>
        <v>39824</v>
      </c>
      <c r="I12" s="52"/>
      <c r="J12" s="90"/>
      <c r="K12" s="91"/>
      <c r="L12" s="209">
        <f t="shared" si="3"/>
      </c>
      <c r="M12" s="86"/>
      <c r="N12" s="87"/>
      <c r="O12" s="259">
        <f t="shared" si="5"/>
      </c>
      <c r="P12" s="92"/>
      <c r="Q12" s="93"/>
      <c r="R12" s="93"/>
      <c r="S12" s="93"/>
      <c r="T12" s="93"/>
      <c r="U12" s="90">
        <f t="shared" si="2"/>
      </c>
      <c r="V12" s="93">
        <f>IF(INFO!B$12&lt;&gt;"",IF(MONTH(H12)-MONTH(INFO!B$12)&gt;0,YEAR(H12)-YEAR(INFO!B$12),IF(MONTH(H12)-MONTH(INFO!B$12)=0,IF(DAY(H12)-DAY(INFO!B$12)&lt;0,YEAR(H12)-YEAR(INFO!B$12)-1,YEAR(H12)-YEAR(INFO!B$12)),YEAR(H12)-YEAR(INFO!B$12)-1)),"")</f>
      </c>
      <c r="W12" s="94"/>
      <c r="X12" s="269">
        <f>IF(INFO!$B$13&lt;&gt;"",IF(INFO!$B$13&lt;&gt;0,IF(W12&lt;&gt;"",IF(W12&lt;&gt;0,W12*100*100/(INFO!$B$13*INFO!$B$13),""),""),""),"")</f>
      </c>
    </row>
    <row r="13" spans="1:24" ht="12.75">
      <c r="A13" s="214">
        <f>COUNTIF($M$2:M13,"W")+COUNTIF($M$2:M13,"T")</f>
        <v>0</v>
      </c>
      <c r="B13" s="215">
        <f>COUNTIF($M$2:M13,"W")+COUNTIF($M$2:M13,"T")</f>
        <v>0</v>
      </c>
      <c r="C13" s="215">
        <f>COUNTIF($M$13:M13,"W")+COUNTIF($M$13:M13,"T")</f>
        <v>0</v>
      </c>
      <c r="D13" s="215">
        <f aca="true" t="shared" si="6" ref="D13:D44">ROUND((H13-H$2)/7,0)</f>
        <v>2</v>
      </c>
      <c r="E13" s="215">
        <v>12</v>
      </c>
      <c r="F13" s="215">
        <v>1</v>
      </c>
      <c r="G13" s="215">
        <f t="shared" si="4"/>
        <v>2009</v>
      </c>
      <c r="H13" s="44">
        <f>DATEVALUE(E13&amp;"/"&amp;F13&amp;"/"&amp;G13)</f>
        <v>39825</v>
      </c>
      <c r="I13" s="45"/>
      <c r="J13" s="46"/>
      <c r="K13" s="47"/>
      <c r="L13" s="207">
        <f t="shared" si="3"/>
      </c>
      <c r="M13" s="64"/>
      <c r="N13" s="49"/>
      <c r="O13" s="257">
        <f t="shared" si="5"/>
      </c>
      <c r="P13" s="48"/>
      <c r="Q13" s="50"/>
      <c r="R13" s="50"/>
      <c r="S13" s="50"/>
      <c r="T13" s="50"/>
      <c r="U13" s="62">
        <f t="shared" si="2"/>
      </c>
      <c r="V13" s="50">
        <f>IF(INFO!B$12&lt;&gt;"",IF(MONTH(H13)-MONTH(INFO!B$12)&gt;0,YEAR(H13)-YEAR(INFO!B$12),IF(MONTH(H13)-MONTH(INFO!B$12)=0,IF(DAY(H13)-DAY(INFO!B$12)&lt;0,YEAR(H13)-YEAR(INFO!B$12)-1,YEAR(H13)-YEAR(INFO!B$12)),YEAR(H13)-YEAR(INFO!B$12)-1)),"")</f>
      </c>
      <c r="W13" s="51"/>
      <c r="X13" s="267">
        <f>IF(INFO!$B$13&lt;&gt;"",IF(INFO!$B$13&lt;&gt;0,IF(W13&lt;&gt;"",IF(W13&lt;&gt;0,W13*100*100/(INFO!$B$13*INFO!$B$13),""),""),""),"")</f>
      </c>
    </row>
    <row r="14" spans="1:24" ht="12.75">
      <c r="A14" s="214">
        <f>COUNTIF($M$2:M14,"W")+COUNTIF($M$2:M14,"T")</f>
        <v>0</v>
      </c>
      <c r="B14" s="216">
        <f>COUNTIF($M$2:M14,"W")+COUNTIF($M$2:M14,"T")</f>
        <v>0</v>
      </c>
      <c r="C14" s="216">
        <f>COUNTIF($M$13:M14,"W")+COUNTIF($M$13:M14,"T")</f>
        <v>0</v>
      </c>
      <c r="D14" s="216">
        <f t="shared" si="6"/>
        <v>2</v>
      </c>
      <c r="E14" s="216">
        <v>13</v>
      </c>
      <c r="F14" s="216">
        <v>1</v>
      </c>
      <c r="G14" s="216">
        <f t="shared" si="4"/>
        <v>2009</v>
      </c>
      <c r="H14" s="5">
        <f>DATEVALUE(E14&amp;"/"&amp;F14&amp;"/"&amp;G14)</f>
        <v>39826</v>
      </c>
      <c r="I14" s="6"/>
      <c r="J14" s="7"/>
      <c r="K14" s="8"/>
      <c r="L14" s="207">
        <f t="shared" si="3"/>
      </c>
      <c r="M14" s="43"/>
      <c r="N14" s="10"/>
      <c r="O14" s="254">
        <f t="shared" si="5"/>
      </c>
      <c r="P14" s="11"/>
      <c r="Q14" s="12"/>
      <c r="R14" s="12"/>
      <c r="S14" s="12"/>
      <c r="T14" s="12"/>
      <c r="U14" s="9">
        <f t="shared" si="2"/>
      </c>
      <c r="V14" s="12">
        <f>IF(INFO!B$12&lt;&gt;"",IF(MONTH(H14)-MONTH(INFO!B$12)&gt;0,YEAR(H14)-YEAR(INFO!B$12),IF(MONTH(H14)-MONTH(INFO!B$12)=0,IF(DAY(H14)-DAY(INFO!B$12)&lt;0,YEAR(H14)-YEAR(INFO!B$12)-1,YEAR(H14)-YEAR(INFO!B$12)),YEAR(H14)-YEAR(INFO!B$12)-1)),"")</f>
      </c>
      <c r="W14" s="13"/>
      <c r="X14" s="264">
        <f>IF(INFO!$B$13&lt;&gt;"",IF(INFO!$B$13&lt;&gt;0,IF(W14&lt;&gt;"",IF(W14&lt;&gt;0,W14*100*100/(INFO!$B$13*INFO!$B$13),""),""),""),"")</f>
      </c>
    </row>
    <row r="15" spans="1:24" ht="12.75">
      <c r="A15" s="214">
        <f>COUNTIF($M$2:M15,"W")+COUNTIF($M$2:M15,"T")</f>
        <v>0</v>
      </c>
      <c r="B15" s="216">
        <f>COUNTIF($M$2:M15,"W")+COUNTIF($M$2:M15,"T")</f>
        <v>0</v>
      </c>
      <c r="C15" s="216">
        <f>COUNTIF($M$13:M15,"W")+COUNTIF($M$13:M15,"T")</f>
        <v>0</v>
      </c>
      <c r="D15" s="216">
        <f t="shared" si="6"/>
        <v>2</v>
      </c>
      <c r="E15" s="216">
        <v>14</v>
      </c>
      <c r="F15" s="216">
        <v>1</v>
      </c>
      <c r="G15" s="216">
        <f t="shared" si="4"/>
        <v>2009</v>
      </c>
      <c r="H15" s="5">
        <f>DATEVALUE(E15&amp;"/"&amp;F15&amp;"/"&amp;G15)</f>
        <v>39827</v>
      </c>
      <c r="I15" s="6"/>
      <c r="J15" s="7"/>
      <c r="K15" s="8"/>
      <c r="L15" s="207">
        <f t="shared" si="3"/>
      </c>
      <c r="M15" s="43"/>
      <c r="N15" s="10"/>
      <c r="O15" s="254">
        <f t="shared" si="5"/>
      </c>
      <c r="P15" s="11"/>
      <c r="Q15" s="12"/>
      <c r="R15" s="12"/>
      <c r="S15" s="12"/>
      <c r="T15" s="12"/>
      <c r="U15" s="9">
        <f t="shared" si="2"/>
      </c>
      <c r="V15" s="12">
        <f>IF(INFO!B$12&lt;&gt;"",IF(MONTH(H15)-MONTH(INFO!B$12)&gt;0,YEAR(H15)-YEAR(INFO!B$12),IF(MONTH(H15)-MONTH(INFO!B$12)=0,IF(DAY(H15)-DAY(INFO!B$12)&lt;0,YEAR(H15)-YEAR(INFO!B$12)-1,YEAR(H15)-YEAR(INFO!B$12)),YEAR(H15)-YEAR(INFO!B$12)-1)),"")</f>
      </c>
      <c r="W15" s="13"/>
      <c r="X15" s="264">
        <f>IF(INFO!$B$13&lt;&gt;"",IF(INFO!$B$13&lt;&gt;0,IF(W15&lt;&gt;"",IF(W15&lt;&gt;0,W15*100*100/(INFO!$B$13*INFO!$B$13),""),""),""),"")</f>
      </c>
    </row>
    <row r="16" spans="1:24" ht="12.75">
      <c r="A16" s="214">
        <f>COUNTIF($M$2:M16,"W")+COUNTIF($M$2:M16,"T")</f>
        <v>0</v>
      </c>
      <c r="B16" s="216">
        <f>COUNTIF($M$2:M16,"W")+COUNTIF($M$2:M16,"T")</f>
        <v>0</v>
      </c>
      <c r="C16" s="216">
        <f>COUNTIF($M$13:M16,"W")+COUNTIF($M$13:M16,"T")</f>
        <v>0</v>
      </c>
      <c r="D16" s="216">
        <f t="shared" si="6"/>
        <v>2</v>
      </c>
      <c r="E16" s="216">
        <v>15</v>
      </c>
      <c r="F16" s="216">
        <v>1</v>
      </c>
      <c r="G16" s="216">
        <f t="shared" si="4"/>
        <v>2009</v>
      </c>
      <c r="H16" s="5">
        <f>DATEVALUE(E16&amp;"/"&amp;F16&amp;"/"&amp;G16)</f>
        <v>39828</v>
      </c>
      <c r="I16" s="6"/>
      <c r="J16" s="7"/>
      <c r="K16" s="8"/>
      <c r="L16" s="207">
        <f t="shared" si="3"/>
      </c>
      <c r="M16" s="43"/>
      <c r="N16" s="15"/>
      <c r="O16" s="254">
        <f t="shared" si="5"/>
      </c>
      <c r="P16" s="11"/>
      <c r="Q16" s="12"/>
      <c r="R16" s="12"/>
      <c r="S16" s="12"/>
      <c r="T16" s="12"/>
      <c r="U16" s="9">
        <f t="shared" si="2"/>
      </c>
      <c r="V16" s="12">
        <f>IF(INFO!B$12&lt;&gt;"",IF(MONTH(H16)-MONTH(INFO!B$12)&gt;0,YEAR(H16)-YEAR(INFO!B$12),IF(MONTH(H16)-MONTH(INFO!B$12)=0,IF(DAY(H16)-DAY(INFO!B$12)&lt;0,YEAR(H16)-YEAR(INFO!B$12)-1,YEAR(H16)-YEAR(INFO!B$12)),YEAR(H16)-YEAR(INFO!B$12)-1)),"")</f>
      </c>
      <c r="W16" s="13"/>
      <c r="X16" s="264">
        <f>IF(INFO!$B$13&lt;&gt;"",IF(INFO!$B$13&lt;&gt;0,IF(W16&lt;&gt;"",IF(W16&lt;&gt;0,W16*100*100/(INFO!$B$13*INFO!$B$13),""),""),""),"")</f>
      </c>
    </row>
    <row r="17" spans="1:24" ht="12.75">
      <c r="A17" s="214">
        <f>COUNTIF($M$2:M17,"W")+COUNTIF($M$2:M17,"T")</f>
        <v>0</v>
      </c>
      <c r="B17" s="216">
        <f>COUNTIF($M$2:M17,"W")+COUNTIF($M$2:M17,"T")</f>
        <v>0</v>
      </c>
      <c r="C17" s="216">
        <f>COUNTIF($M$13:M17,"W")+COUNTIF($M$13:M17,"T")</f>
        <v>0</v>
      </c>
      <c r="D17" s="216">
        <f t="shared" si="6"/>
        <v>2</v>
      </c>
      <c r="E17" s="216">
        <v>16</v>
      </c>
      <c r="F17" s="216">
        <v>1</v>
      </c>
      <c r="G17" s="216">
        <f t="shared" si="4"/>
        <v>2009</v>
      </c>
      <c r="H17" s="5">
        <f>DATEVALUE(E17&amp;"/"&amp;F17&amp;"/"&amp;G17)</f>
        <v>39829</v>
      </c>
      <c r="I17" s="6"/>
      <c r="J17" s="7"/>
      <c r="K17" s="8"/>
      <c r="L17" s="207">
        <f t="shared" si="3"/>
      </c>
      <c r="M17" s="43"/>
      <c r="N17" s="16"/>
      <c r="O17" s="254">
        <f t="shared" si="5"/>
      </c>
      <c r="P17" s="11"/>
      <c r="Q17" s="12"/>
      <c r="R17" s="12"/>
      <c r="S17" s="12"/>
      <c r="T17" s="12"/>
      <c r="U17" s="9">
        <f t="shared" si="2"/>
      </c>
      <c r="V17" s="12">
        <f>IF(INFO!B$12&lt;&gt;"",IF(MONTH(H17)-MONTH(INFO!B$12)&gt;0,YEAR(H17)-YEAR(INFO!B$12),IF(MONTH(H17)-MONTH(INFO!B$12)=0,IF(DAY(H17)-DAY(INFO!B$12)&lt;0,YEAR(H17)-YEAR(INFO!B$12)-1,YEAR(H17)-YEAR(INFO!B$12)),YEAR(H17)-YEAR(INFO!B$12)-1)),"")</f>
      </c>
      <c r="W17" s="13"/>
      <c r="X17" s="264">
        <f>IF(INFO!$B$13&lt;&gt;"",IF(INFO!$B$13&lt;&gt;0,IF(W17&lt;&gt;"",IF(W17&lt;&gt;0,W17*100*100/(INFO!$B$13*INFO!$B$13),""),""),""),"")</f>
      </c>
    </row>
    <row r="18" spans="1:24" ht="12.75">
      <c r="A18" s="214">
        <f>COUNTIF($M$2:M18,"W")+COUNTIF($M$2:M18,"T")</f>
        <v>0</v>
      </c>
      <c r="B18" s="216">
        <f>COUNTIF($M$2:M18,"W")+COUNTIF($M$2:M18,"T")</f>
        <v>0</v>
      </c>
      <c r="C18" s="216">
        <f>COUNTIF($M$13:M18,"W")+COUNTIF($M$13:M18,"T")</f>
        <v>0</v>
      </c>
      <c r="D18" s="216">
        <f t="shared" si="6"/>
        <v>2</v>
      </c>
      <c r="E18" s="216">
        <v>17</v>
      </c>
      <c r="F18" s="216">
        <v>1</v>
      </c>
      <c r="G18" s="216">
        <f t="shared" si="4"/>
        <v>2009</v>
      </c>
      <c r="H18" s="5">
        <f>DATEVALUE(E18&amp;"/"&amp;F18&amp;"/"&amp;G18)</f>
        <v>39830</v>
      </c>
      <c r="I18" s="6"/>
      <c r="J18" s="67"/>
      <c r="K18" s="68"/>
      <c r="L18" s="208">
        <f t="shared" si="3"/>
      </c>
      <c r="M18" s="81"/>
      <c r="N18" s="82"/>
      <c r="O18" s="258">
        <f t="shared" si="5"/>
      </c>
      <c r="P18" s="63"/>
      <c r="Q18" s="69"/>
      <c r="R18" s="69"/>
      <c r="S18" s="69"/>
      <c r="T18" s="69"/>
      <c r="U18" s="67">
        <f t="shared" si="2"/>
      </c>
      <c r="V18" s="69">
        <f>IF(INFO!B$12&lt;&gt;"",IF(MONTH(H18)-MONTH(INFO!B$12)&gt;0,YEAR(H18)-YEAR(INFO!B$12),IF(MONTH(H18)-MONTH(INFO!B$12)=0,IF(DAY(H18)-DAY(INFO!B$12)&lt;0,YEAR(H18)-YEAR(INFO!B$12)-1,YEAR(H18)-YEAR(INFO!B$12)),YEAR(H18)-YEAR(INFO!B$12)-1)),"")</f>
      </c>
      <c r="W18" s="70"/>
      <c r="X18" s="268">
        <f>IF(INFO!$B$13&lt;&gt;"",IF(INFO!$B$13&lt;&gt;0,IF(W18&lt;&gt;"",IF(W18&lt;&gt;0,W18*100*100/(INFO!$B$13*INFO!$B$13),""),""),""),"")</f>
      </c>
    </row>
    <row r="19" spans="1:24" ht="13.5" thickBot="1">
      <c r="A19" s="214">
        <f>COUNTIF($M$2:M19,"W")+COUNTIF($M$2:M19,"T")</f>
        <v>0</v>
      </c>
      <c r="B19" s="217">
        <f>COUNTIF($M$2:M19,"W")+COUNTIF($M$2:M19,"T")</f>
        <v>0</v>
      </c>
      <c r="C19" s="217">
        <f>COUNTIF($M$13:M19,"W")+COUNTIF($M$13:M19,"T")</f>
        <v>0</v>
      </c>
      <c r="D19" s="217">
        <f t="shared" si="6"/>
        <v>2</v>
      </c>
      <c r="E19" s="217">
        <v>18</v>
      </c>
      <c r="F19" s="217">
        <v>1</v>
      </c>
      <c r="G19" s="217">
        <f t="shared" si="4"/>
        <v>2009</v>
      </c>
      <c r="H19" s="309">
        <f>DATEVALUE(E19&amp;"/"&amp;F19&amp;"/"&amp;G19)</f>
        <v>39831</v>
      </c>
      <c r="I19" s="52"/>
      <c r="J19" s="90"/>
      <c r="K19" s="91"/>
      <c r="L19" s="209">
        <f t="shared" si="3"/>
      </c>
      <c r="M19" s="86"/>
      <c r="N19" s="87"/>
      <c r="O19" s="259">
        <f t="shared" si="5"/>
      </c>
      <c r="P19" s="92"/>
      <c r="Q19" s="93"/>
      <c r="R19" s="93"/>
      <c r="S19" s="93"/>
      <c r="T19" s="93"/>
      <c r="U19" s="90">
        <f t="shared" si="2"/>
      </c>
      <c r="V19" s="93">
        <f>IF(INFO!B$12&lt;&gt;"",IF(MONTH(H19)-MONTH(INFO!B$12)&gt;0,YEAR(H19)-YEAR(INFO!B$12),IF(MONTH(H19)-MONTH(INFO!B$12)=0,IF(DAY(H19)-DAY(INFO!B$12)&lt;0,YEAR(H19)-YEAR(INFO!B$12)-1,YEAR(H19)-YEAR(INFO!B$12)),YEAR(H19)-YEAR(INFO!B$12)-1)),"")</f>
      </c>
      <c r="W19" s="94"/>
      <c r="X19" s="269">
        <f>IF(INFO!$B$13&lt;&gt;"",IF(INFO!$B$13&lt;&gt;0,IF(W19&lt;&gt;"",IF(W19&lt;&gt;0,W19*100*100/(INFO!$B$13*INFO!$B$13),""),""),""),"")</f>
      </c>
    </row>
    <row r="20" spans="1:24" ht="12.75">
      <c r="A20" s="214">
        <f>COUNTIF($M$2:M20,"W")+COUNTIF($M$2:M20,"T")</f>
        <v>0</v>
      </c>
      <c r="B20" s="215">
        <f>COUNTIF($M$2:M20,"W")+COUNTIF($M$2:M20,"T")</f>
        <v>0</v>
      </c>
      <c r="C20" s="215">
        <f>COUNTIF($M$20:M20,"W")+COUNTIF($M$20:M20,"T")</f>
        <v>0</v>
      </c>
      <c r="D20" s="215">
        <f t="shared" si="6"/>
        <v>3</v>
      </c>
      <c r="E20" s="215">
        <v>19</v>
      </c>
      <c r="F20" s="215">
        <v>1</v>
      </c>
      <c r="G20" s="215">
        <f t="shared" si="4"/>
        <v>2009</v>
      </c>
      <c r="H20" s="44">
        <f>DATEVALUE(E20&amp;"/"&amp;F20&amp;"/"&amp;G20)</f>
        <v>39832</v>
      </c>
      <c r="I20" s="45"/>
      <c r="J20" s="46"/>
      <c r="K20" s="47"/>
      <c r="L20" s="207">
        <f t="shared" si="3"/>
      </c>
      <c r="M20" s="64"/>
      <c r="N20" s="49"/>
      <c r="O20" s="257">
        <f t="shared" si="5"/>
      </c>
      <c r="P20" s="48"/>
      <c r="Q20" s="50"/>
      <c r="R20" s="50"/>
      <c r="S20" s="50"/>
      <c r="T20" s="50"/>
      <c r="U20" s="62">
        <f t="shared" si="2"/>
      </c>
      <c r="V20" s="50">
        <f>IF(INFO!B$12&lt;&gt;"",IF(MONTH(H20)-MONTH(INFO!B$12)&gt;0,YEAR(H20)-YEAR(INFO!B$12),IF(MONTH(H20)-MONTH(INFO!B$12)=0,IF(DAY(H20)-DAY(INFO!B$12)&lt;0,YEAR(H20)-YEAR(INFO!B$12)-1,YEAR(H20)-YEAR(INFO!B$12)),YEAR(H20)-YEAR(INFO!B$12)-1)),"")</f>
      </c>
      <c r="W20" s="51"/>
      <c r="X20" s="267">
        <f>IF(INFO!$B$13&lt;&gt;"",IF(INFO!$B$13&lt;&gt;0,IF(W20&lt;&gt;"",IF(W20&lt;&gt;0,W20*100*100/(INFO!$B$13*INFO!$B$13),""),""),""),"")</f>
      </c>
    </row>
    <row r="21" spans="1:24" ht="12.75">
      <c r="A21" s="214">
        <f>COUNTIF($M$2:M21,"W")+COUNTIF($M$2:M21,"T")</f>
        <v>0</v>
      </c>
      <c r="B21" s="216">
        <f>COUNTIF($M$2:M21,"W")+COUNTIF($M$2:M21,"T")</f>
        <v>0</v>
      </c>
      <c r="C21" s="216">
        <f>COUNTIF($M$20:M21,"W")+COUNTIF($M$20:M21,"T")</f>
        <v>0</v>
      </c>
      <c r="D21" s="216">
        <f t="shared" si="6"/>
        <v>3</v>
      </c>
      <c r="E21" s="216">
        <v>20</v>
      </c>
      <c r="F21" s="216">
        <v>1</v>
      </c>
      <c r="G21" s="216">
        <f t="shared" si="4"/>
        <v>2009</v>
      </c>
      <c r="H21" s="5">
        <f>DATEVALUE(E21&amp;"/"&amp;F21&amp;"/"&amp;G21)</f>
        <v>39833</v>
      </c>
      <c r="I21" s="6"/>
      <c r="J21" s="7"/>
      <c r="K21" s="8"/>
      <c r="L21" s="207">
        <f t="shared" si="3"/>
      </c>
      <c r="M21" s="43"/>
      <c r="N21" s="10"/>
      <c r="O21" s="254">
        <f t="shared" si="5"/>
      </c>
      <c r="P21" s="11"/>
      <c r="Q21" s="12"/>
      <c r="R21" s="12"/>
      <c r="S21" s="12"/>
      <c r="T21" s="12"/>
      <c r="U21" s="9">
        <f t="shared" si="2"/>
      </c>
      <c r="V21" s="12">
        <f>IF(INFO!B$12&lt;&gt;"",IF(MONTH(H21)-MONTH(INFO!B$12)&gt;0,YEAR(H21)-YEAR(INFO!B$12),IF(MONTH(H21)-MONTH(INFO!B$12)=0,IF(DAY(H21)-DAY(INFO!B$12)&lt;0,YEAR(H21)-YEAR(INFO!B$12)-1,YEAR(H21)-YEAR(INFO!B$12)),YEAR(H21)-YEAR(INFO!B$12)-1)),"")</f>
      </c>
      <c r="W21" s="13"/>
      <c r="X21" s="264">
        <f>IF(INFO!$B$13&lt;&gt;"",IF(INFO!$B$13&lt;&gt;0,IF(W21&lt;&gt;"",IF(W21&lt;&gt;0,W21*100*100/(INFO!$B$13*INFO!$B$13),""),""),""),"")</f>
      </c>
    </row>
    <row r="22" spans="1:24" ht="12.75">
      <c r="A22" s="214">
        <f>COUNTIF($M$2:M22,"W")+COUNTIF($M$2:M22,"T")</f>
        <v>0</v>
      </c>
      <c r="B22" s="216">
        <f>COUNTIF($M$2:M22,"W")+COUNTIF($M$2:M22,"T")</f>
        <v>0</v>
      </c>
      <c r="C22" s="216">
        <f>COUNTIF($M$20:M22,"W")+COUNTIF($M$20:M22,"T")</f>
        <v>0</v>
      </c>
      <c r="D22" s="216">
        <f t="shared" si="6"/>
        <v>3</v>
      </c>
      <c r="E22" s="216">
        <v>21</v>
      </c>
      <c r="F22" s="216">
        <v>1</v>
      </c>
      <c r="G22" s="216">
        <f t="shared" si="4"/>
        <v>2009</v>
      </c>
      <c r="H22" s="5">
        <f>DATEVALUE(E22&amp;"/"&amp;F22&amp;"/"&amp;G22)</f>
        <v>39834</v>
      </c>
      <c r="I22" s="6"/>
      <c r="J22" s="7"/>
      <c r="K22" s="8"/>
      <c r="L22" s="207">
        <f t="shared" si="3"/>
      </c>
      <c r="M22" s="43"/>
      <c r="N22" s="15"/>
      <c r="O22" s="254">
        <f t="shared" si="5"/>
      </c>
      <c r="P22" s="11"/>
      <c r="Q22" s="12"/>
      <c r="R22" s="12"/>
      <c r="S22" s="12"/>
      <c r="T22" s="12"/>
      <c r="U22" s="9">
        <f t="shared" si="2"/>
      </c>
      <c r="V22" s="12">
        <f>IF(INFO!B$12&lt;&gt;"",IF(MONTH(H22)-MONTH(INFO!B$12)&gt;0,YEAR(H22)-YEAR(INFO!B$12),IF(MONTH(H22)-MONTH(INFO!B$12)=0,IF(DAY(H22)-DAY(INFO!B$12)&lt;0,YEAR(H22)-YEAR(INFO!B$12)-1,YEAR(H22)-YEAR(INFO!B$12)),YEAR(H22)-YEAR(INFO!B$12)-1)),"")</f>
      </c>
      <c r="W22" s="13"/>
      <c r="X22" s="264">
        <f>IF(INFO!$B$13&lt;&gt;"",IF(INFO!$B$13&lt;&gt;0,IF(W22&lt;&gt;"",IF(W22&lt;&gt;0,W22*100*100/(INFO!$B$13*INFO!$B$13),""),""),""),"")</f>
      </c>
    </row>
    <row r="23" spans="1:24" ht="12.75">
      <c r="A23" s="214">
        <f>COUNTIF($M$2:M23,"W")+COUNTIF($M$2:M23,"T")</f>
        <v>0</v>
      </c>
      <c r="B23" s="216">
        <f>COUNTIF($M$2:M23,"W")+COUNTIF($M$2:M23,"T")</f>
        <v>0</v>
      </c>
      <c r="C23" s="216">
        <f>COUNTIF($M$20:M23,"W")+COUNTIF($M$20:M23,"T")</f>
        <v>0</v>
      </c>
      <c r="D23" s="216">
        <f t="shared" si="6"/>
        <v>3</v>
      </c>
      <c r="E23" s="216">
        <v>22</v>
      </c>
      <c r="F23" s="216">
        <v>1</v>
      </c>
      <c r="G23" s="216">
        <f t="shared" si="4"/>
        <v>2009</v>
      </c>
      <c r="H23" s="5">
        <f>DATEVALUE(E23&amp;"/"&amp;F23&amp;"/"&amp;G23)</f>
        <v>39835</v>
      </c>
      <c r="I23" s="6"/>
      <c r="J23" s="7"/>
      <c r="K23" s="8"/>
      <c r="L23" s="207">
        <f t="shared" si="3"/>
      </c>
      <c r="M23" s="43"/>
      <c r="N23" s="15"/>
      <c r="O23" s="254">
        <f t="shared" si="5"/>
      </c>
      <c r="P23" s="11"/>
      <c r="Q23" s="12"/>
      <c r="R23" s="12"/>
      <c r="S23" s="12"/>
      <c r="T23" s="12"/>
      <c r="U23" s="9">
        <f t="shared" si="2"/>
      </c>
      <c r="V23" s="12">
        <f>IF(INFO!B$12&lt;&gt;"",IF(MONTH(H23)-MONTH(INFO!B$12)&gt;0,YEAR(H23)-YEAR(INFO!B$12),IF(MONTH(H23)-MONTH(INFO!B$12)=0,IF(DAY(H23)-DAY(INFO!B$12)&lt;0,YEAR(H23)-YEAR(INFO!B$12)-1,YEAR(H23)-YEAR(INFO!B$12)),YEAR(H23)-YEAR(INFO!B$12)-1)),"")</f>
      </c>
      <c r="W23" s="13"/>
      <c r="X23" s="264">
        <f>IF(INFO!$B$13&lt;&gt;"",IF(INFO!$B$13&lt;&gt;0,IF(W23&lt;&gt;"",IF(W23&lt;&gt;0,W23*100*100/(INFO!$B$13*INFO!$B$13),""),""),""),"")</f>
      </c>
    </row>
    <row r="24" spans="1:24" ht="12.75">
      <c r="A24" s="214">
        <f>COUNTIF($M$2:M24,"W")+COUNTIF($M$2:M24,"T")</f>
        <v>0</v>
      </c>
      <c r="B24" s="216">
        <f>COUNTIF($M$2:M24,"W")+COUNTIF($M$2:M24,"T")</f>
        <v>0</v>
      </c>
      <c r="C24" s="216">
        <f>COUNTIF($M$20:M24,"W")+COUNTIF($M$20:M24,"T")</f>
        <v>0</v>
      </c>
      <c r="D24" s="216">
        <f t="shared" si="6"/>
        <v>3</v>
      </c>
      <c r="E24" s="216">
        <v>23</v>
      </c>
      <c r="F24" s="216">
        <v>1</v>
      </c>
      <c r="G24" s="216">
        <f t="shared" si="4"/>
        <v>2009</v>
      </c>
      <c r="H24" s="5">
        <f>DATEVALUE(E24&amp;"/"&amp;F24&amp;"/"&amp;G24)</f>
        <v>39836</v>
      </c>
      <c r="I24" s="6"/>
      <c r="J24" s="7"/>
      <c r="K24" s="8"/>
      <c r="L24" s="207">
        <f t="shared" si="3"/>
      </c>
      <c r="M24" s="43"/>
      <c r="N24" s="16"/>
      <c r="O24" s="254">
        <f t="shared" si="5"/>
      </c>
      <c r="P24" s="11"/>
      <c r="Q24" s="12"/>
      <c r="R24" s="12"/>
      <c r="S24" s="12"/>
      <c r="T24" s="12"/>
      <c r="U24" s="9">
        <f t="shared" si="2"/>
      </c>
      <c r="V24" s="12">
        <f>IF(INFO!B$12&lt;&gt;"",IF(MONTH(H24)-MONTH(INFO!B$12)&gt;0,YEAR(H24)-YEAR(INFO!B$12),IF(MONTH(H24)-MONTH(INFO!B$12)=0,IF(DAY(H24)-DAY(INFO!B$12)&lt;0,YEAR(H24)-YEAR(INFO!B$12)-1,YEAR(H24)-YEAR(INFO!B$12)),YEAR(H24)-YEAR(INFO!B$12)-1)),"")</f>
      </c>
      <c r="W24" s="13"/>
      <c r="X24" s="264">
        <f>IF(INFO!$B$13&lt;&gt;"",IF(INFO!$B$13&lt;&gt;0,IF(W24&lt;&gt;"",IF(W24&lt;&gt;0,W24*100*100/(INFO!$B$13*INFO!$B$13),""),""),""),"")</f>
      </c>
    </row>
    <row r="25" spans="1:24" ht="12.75">
      <c r="A25" s="214">
        <f>COUNTIF($M$2:M25,"W")+COUNTIF($M$2:M25,"T")</f>
        <v>0</v>
      </c>
      <c r="B25" s="216">
        <f>COUNTIF($M$2:M25,"W")+COUNTIF($M$2:M25,"T")</f>
        <v>0</v>
      </c>
      <c r="C25" s="216">
        <f>COUNTIF($M$20:M25,"W")+COUNTIF($M$20:M25,"T")</f>
        <v>0</v>
      </c>
      <c r="D25" s="216">
        <f t="shared" si="6"/>
        <v>3</v>
      </c>
      <c r="E25" s="216">
        <v>24</v>
      </c>
      <c r="F25" s="216">
        <v>1</v>
      </c>
      <c r="G25" s="216">
        <f t="shared" si="4"/>
        <v>2009</v>
      </c>
      <c r="H25" s="5">
        <f>DATEVALUE(E25&amp;"/"&amp;F25&amp;"/"&amp;G25)</f>
        <v>39837</v>
      </c>
      <c r="I25" s="6"/>
      <c r="J25" s="67"/>
      <c r="K25" s="68"/>
      <c r="L25" s="208">
        <f t="shared" si="3"/>
      </c>
      <c r="M25" s="81"/>
      <c r="N25" s="82"/>
      <c r="O25" s="258">
        <f t="shared" si="5"/>
      </c>
      <c r="P25" s="63"/>
      <c r="Q25" s="69"/>
      <c r="R25" s="69"/>
      <c r="S25" s="69"/>
      <c r="T25" s="69"/>
      <c r="U25" s="67">
        <f t="shared" si="2"/>
      </c>
      <c r="V25" s="69">
        <f>IF(INFO!B$12&lt;&gt;"",IF(MONTH(H25)-MONTH(INFO!B$12)&gt;0,YEAR(H25)-YEAR(INFO!B$12),IF(MONTH(H25)-MONTH(INFO!B$12)=0,IF(DAY(H25)-DAY(INFO!B$12)&lt;0,YEAR(H25)-YEAR(INFO!B$12)-1,YEAR(H25)-YEAR(INFO!B$12)),YEAR(H25)-YEAR(INFO!B$12)-1)),"")</f>
      </c>
      <c r="W25" s="70"/>
      <c r="X25" s="268">
        <f>IF(INFO!$B$13&lt;&gt;"",IF(INFO!$B$13&lt;&gt;0,IF(W25&lt;&gt;"",IF(W25&lt;&gt;0,W25*100*100/(INFO!$B$13*INFO!$B$13),""),""),""),"")</f>
      </c>
    </row>
    <row r="26" spans="1:24" ht="13.5" thickBot="1">
      <c r="A26" s="214">
        <f>COUNTIF($M$2:M26,"W")+COUNTIF($M$2:M26,"T")</f>
        <v>0</v>
      </c>
      <c r="B26" s="216">
        <f>COUNTIF($M$2:M26,"W")+COUNTIF($M$2:M26,"T")</f>
        <v>0</v>
      </c>
      <c r="C26" s="216">
        <f>COUNTIF($M$20:M26,"W")+COUNTIF($M$20:M26,"T")</f>
        <v>0</v>
      </c>
      <c r="D26" s="216">
        <f t="shared" si="6"/>
        <v>3</v>
      </c>
      <c r="E26" s="216">
        <v>25</v>
      </c>
      <c r="F26" s="216">
        <v>1</v>
      </c>
      <c r="G26" s="216">
        <f t="shared" si="4"/>
        <v>2009</v>
      </c>
      <c r="H26" s="5">
        <f>DATEVALUE(E26&amp;"/"&amp;F26&amp;"/"&amp;G26)</f>
        <v>39838</v>
      </c>
      <c r="I26" s="6"/>
      <c r="J26" s="90"/>
      <c r="K26" s="91"/>
      <c r="L26" s="209">
        <f t="shared" si="3"/>
      </c>
      <c r="M26" s="86"/>
      <c r="N26" s="87"/>
      <c r="O26" s="259">
        <f t="shared" si="5"/>
      </c>
      <c r="P26" s="92"/>
      <c r="Q26" s="93"/>
      <c r="R26" s="93"/>
      <c r="S26" s="93"/>
      <c r="T26" s="93"/>
      <c r="U26" s="90">
        <f t="shared" si="2"/>
      </c>
      <c r="V26" s="93">
        <f>IF(INFO!B$12&lt;&gt;"",IF(MONTH(H26)-MONTH(INFO!B$12)&gt;0,YEAR(H26)-YEAR(INFO!B$12),IF(MONTH(H26)-MONTH(INFO!B$12)=0,IF(DAY(H26)-DAY(INFO!B$12)&lt;0,YEAR(H26)-YEAR(INFO!B$12)-1,YEAR(H26)-YEAR(INFO!B$12)),YEAR(H26)-YEAR(INFO!B$12)-1)),"")</f>
      </c>
      <c r="W26" s="94"/>
      <c r="X26" s="269">
        <f>IF(INFO!$B$13&lt;&gt;"",IF(INFO!$B$13&lt;&gt;0,IF(W26&lt;&gt;"",IF(W26&lt;&gt;0,W26*100*100/(INFO!$B$13*INFO!$B$13),""),""),""),"")</f>
      </c>
    </row>
    <row r="27" spans="1:24" ht="12.75">
      <c r="A27" s="212">
        <f>COUNTIF($M$2:M27,"W")+COUNTIF($M$2:M27,"T")</f>
        <v>0</v>
      </c>
      <c r="B27" s="215">
        <f>COUNTIF($M$2:M27,"W")+COUNTIF($M$2:M27,"T")</f>
        <v>0</v>
      </c>
      <c r="C27" s="215">
        <f>COUNTIF($M$27:M27,"W")+COUNTIF($M$27:M27,"T")</f>
        <v>0</v>
      </c>
      <c r="D27" s="215">
        <f t="shared" si="6"/>
        <v>4</v>
      </c>
      <c r="E27" s="215">
        <v>26</v>
      </c>
      <c r="F27" s="215">
        <v>1</v>
      </c>
      <c r="G27" s="215">
        <f t="shared" si="4"/>
        <v>2009</v>
      </c>
      <c r="H27" s="44">
        <f>DATEVALUE(E27&amp;"/"&amp;F27&amp;"/"&amp;G27)</f>
        <v>39839</v>
      </c>
      <c r="I27" s="45"/>
      <c r="J27" s="46"/>
      <c r="K27" s="47"/>
      <c r="L27" s="207">
        <f t="shared" si="3"/>
      </c>
      <c r="M27" s="64"/>
      <c r="N27" s="65"/>
      <c r="O27" s="257">
        <f t="shared" si="5"/>
      </c>
      <c r="P27" s="48"/>
      <c r="Q27" s="50"/>
      <c r="R27" s="50"/>
      <c r="S27" s="50"/>
      <c r="T27" s="50"/>
      <c r="U27" s="62">
        <f t="shared" si="2"/>
      </c>
      <c r="V27" s="50">
        <f>IF(INFO!B$12&lt;&gt;"",IF(MONTH(H27)-MONTH(INFO!B$12)&gt;0,YEAR(H27)-YEAR(INFO!B$12),IF(MONTH(H27)-MONTH(INFO!B$12)=0,IF(DAY(H27)-DAY(INFO!B$12)&lt;0,YEAR(H27)-YEAR(INFO!B$12)-1,YEAR(H27)-YEAR(INFO!B$12)),YEAR(H27)-YEAR(INFO!B$12)-1)),"")</f>
      </c>
      <c r="W27" s="51"/>
      <c r="X27" s="267">
        <f>IF(INFO!$B$13&lt;&gt;"",IF(INFO!$B$13&lt;&gt;0,IF(W27&lt;&gt;"",IF(W27&lt;&gt;0,W27*100*100/(INFO!$B$13*INFO!$B$13),""),""),""),"")</f>
      </c>
    </row>
    <row r="28" spans="1:24" ht="12.75">
      <c r="A28" s="218">
        <f>COUNTIF($M$2:M28,"W")+COUNTIF($M$2:M28,"T")</f>
        <v>0</v>
      </c>
      <c r="B28" s="216">
        <f>COUNTIF($M$2:M28,"W")+COUNTIF($M$2:M28,"T")</f>
        <v>0</v>
      </c>
      <c r="C28" s="216">
        <f>COUNTIF($M$27:M28,"W")+COUNTIF($M$27:M28,"T")</f>
        <v>0</v>
      </c>
      <c r="D28" s="216">
        <f t="shared" si="6"/>
        <v>4</v>
      </c>
      <c r="E28" s="216">
        <v>27</v>
      </c>
      <c r="F28" s="216">
        <v>1</v>
      </c>
      <c r="G28" s="216">
        <f t="shared" si="4"/>
        <v>2009</v>
      </c>
      <c r="H28" s="5">
        <f>DATEVALUE(E28&amp;"/"&amp;F28&amp;"/"&amp;G28)</f>
        <v>39840</v>
      </c>
      <c r="I28" s="6"/>
      <c r="J28" s="7"/>
      <c r="K28" s="8"/>
      <c r="L28" s="207">
        <f t="shared" si="3"/>
      </c>
      <c r="M28" s="43"/>
      <c r="N28" s="15"/>
      <c r="O28" s="254">
        <f t="shared" si="5"/>
      </c>
      <c r="P28" s="11"/>
      <c r="Q28" s="12"/>
      <c r="R28" s="12"/>
      <c r="S28" s="12"/>
      <c r="T28" s="12"/>
      <c r="U28" s="9">
        <f t="shared" si="2"/>
      </c>
      <c r="V28" s="12">
        <f>IF(INFO!B$12&lt;&gt;"",IF(MONTH(H28)-MONTH(INFO!B$12)&gt;0,YEAR(H28)-YEAR(INFO!B$12),IF(MONTH(H28)-MONTH(INFO!B$12)=0,IF(DAY(H28)-DAY(INFO!B$12)&lt;0,YEAR(H28)-YEAR(INFO!B$12)-1,YEAR(H28)-YEAR(INFO!B$12)),YEAR(H28)-YEAR(INFO!B$12)-1)),"")</f>
      </c>
      <c r="W28" s="13"/>
      <c r="X28" s="264">
        <f>IF(INFO!$B$13&lt;&gt;"",IF(INFO!$B$13&lt;&gt;0,IF(W28&lt;&gt;"",IF(W28&lt;&gt;0,W28*100*100/(INFO!$B$13*INFO!$B$13),""),""),""),"")</f>
      </c>
    </row>
    <row r="29" spans="1:24" ht="12.75">
      <c r="A29" s="218">
        <f>COUNTIF($M$2:M29,"W")+COUNTIF($M$2:M29,"T")</f>
        <v>0</v>
      </c>
      <c r="B29" s="216">
        <f>COUNTIF($M$2:M29,"W")+COUNTIF($M$2:M29,"T")</f>
        <v>0</v>
      </c>
      <c r="C29" s="216">
        <f>COUNTIF($M$27:M29,"W")+COUNTIF($M$27:M29,"T")</f>
        <v>0</v>
      </c>
      <c r="D29" s="216">
        <f t="shared" si="6"/>
        <v>4</v>
      </c>
      <c r="E29" s="216">
        <v>28</v>
      </c>
      <c r="F29" s="216">
        <v>1</v>
      </c>
      <c r="G29" s="216">
        <f t="shared" si="4"/>
        <v>2009</v>
      </c>
      <c r="H29" s="5">
        <f>DATEVALUE(E29&amp;"/"&amp;F29&amp;"/"&amp;G29)</f>
        <v>39841</v>
      </c>
      <c r="I29" s="6"/>
      <c r="J29" s="7"/>
      <c r="K29" s="8"/>
      <c r="L29" s="207">
        <f t="shared" si="3"/>
      </c>
      <c r="M29" s="43"/>
      <c r="N29" s="10"/>
      <c r="O29" s="254">
        <f t="shared" si="5"/>
      </c>
      <c r="P29" s="11"/>
      <c r="Q29" s="12"/>
      <c r="R29" s="12"/>
      <c r="S29" s="12"/>
      <c r="T29" s="12"/>
      <c r="U29" s="9">
        <f t="shared" si="2"/>
      </c>
      <c r="V29" s="12">
        <f>IF(INFO!B$12&lt;&gt;"",IF(MONTH(H29)-MONTH(INFO!B$12)&gt;0,YEAR(H29)-YEAR(INFO!B$12),IF(MONTH(H29)-MONTH(INFO!B$12)=0,IF(DAY(H29)-DAY(INFO!B$12)&lt;0,YEAR(H29)-YEAR(INFO!B$12)-1,YEAR(H29)-YEAR(INFO!B$12)),YEAR(H29)-YEAR(INFO!B$12)-1)),"")</f>
      </c>
      <c r="W29" s="13"/>
      <c r="X29" s="264">
        <f>IF(INFO!$B$13&lt;&gt;"",IF(INFO!$B$13&lt;&gt;0,IF(W29&lt;&gt;"",IF(W29&lt;&gt;0,W29*100*100/(INFO!$B$13*INFO!$B$13),""),""),""),"")</f>
      </c>
    </row>
    <row r="30" spans="1:24" ht="12.75">
      <c r="A30" s="218">
        <f>COUNTIF($M$2:M30,"W")+COUNTIF($M$2:M30,"T")</f>
        <v>0</v>
      </c>
      <c r="B30" s="216">
        <f>COUNTIF($M$2:M30,"W")+COUNTIF($M$2:M30,"T")</f>
        <v>0</v>
      </c>
      <c r="C30" s="216">
        <f>COUNTIF($M$27:M30,"W")+COUNTIF($M$27:M30,"T")</f>
        <v>0</v>
      </c>
      <c r="D30" s="216">
        <f t="shared" si="6"/>
        <v>4</v>
      </c>
      <c r="E30" s="216">
        <v>29</v>
      </c>
      <c r="F30" s="216">
        <v>1</v>
      </c>
      <c r="G30" s="216">
        <f t="shared" si="4"/>
        <v>2009</v>
      </c>
      <c r="H30" s="5">
        <f>DATEVALUE(E30&amp;"/"&amp;F30&amp;"/"&amp;G30)</f>
        <v>39842</v>
      </c>
      <c r="I30" s="6"/>
      <c r="J30" s="7"/>
      <c r="K30" s="8"/>
      <c r="L30" s="207">
        <f t="shared" si="3"/>
      </c>
      <c r="M30" s="43"/>
      <c r="N30" s="16"/>
      <c r="O30" s="254">
        <f t="shared" si="5"/>
      </c>
      <c r="P30" s="11"/>
      <c r="Q30" s="12"/>
      <c r="R30" s="12"/>
      <c r="S30" s="12"/>
      <c r="T30" s="12"/>
      <c r="U30" s="9">
        <f t="shared" si="2"/>
      </c>
      <c r="V30" s="12">
        <f>IF(INFO!B$12&lt;&gt;"",IF(MONTH(H30)-MONTH(INFO!B$12)&gt;0,YEAR(H30)-YEAR(INFO!B$12),IF(MONTH(H30)-MONTH(INFO!B$12)=0,IF(DAY(H30)-DAY(INFO!B$12)&lt;0,YEAR(H30)-YEAR(INFO!B$12)-1,YEAR(H30)-YEAR(INFO!B$12)),YEAR(H30)-YEAR(INFO!B$12)-1)),"")</f>
      </c>
      <c r="W30" s="13"/>
      <c r="X30" s="264">
        <f>IF(INFO!$B$13&lt;&gt;"",IF(INFO!$B$13&lt;&gt;0,IF(W30&lt;&gt;"",IF(W30&lt;&gt;0,W30*100*100/(INFO!$B$13*INFO!$B$13),""),""),""),"")</f>
      </c>
    </row>
    <row r="31" spans="1:24" ht="12.75">
      <c r="A31" s="218">
        <f>COUNTIF($M$2:M31,"W")+COUNTIF($M$2:M31,"T")</f>
        <v>0</v>
      </c>
      <c r="B31" s="216">
        <f>COUNTIF($M$2:M31,"W")+COUNTIF($M$2:M31,"T")</f>
        <v>0</v>
      </c>
      <c r="C31" s="216">
        <f>COUNTIF($M$27:M31,"W")+COUNTIF($M$27:M31,"T")</f>
        <v>0</v>
      </c>
      <c r="D31" s="216">
        <f t="shared" si="6"/>
        <v>4</v>
      </c>
      <c r="E31" s="216">
        <v>30</v>
      </c>
      <c r="F31" s="216">
        <v>1</v>
      </c>
      <c r="G31" s="216">
        <f t="shared" si="4"/>
        <v>2009</v>
      </c>
      <c r="H31" s="5">
        <f>DATEVALUE(E31&amp;"/"&amp;F31&amp;"/"&amp;G31)</f>
        <v>39843</v>
      </c>
      <c r="I31" s="6"/>
      <c r="J31" s="7"/>
      <c r="K31" s="8"/>
      <c r="L31" s="207">
        <f t="shared" si="3"/>
      </c>
      <c r="M31" s="43"/>
      <c r="N31" s="10"/>
      <c r="O31" s="254">
        <f t="shared" si="5"/>
      </c>
      <c r="P31" s="11"/>
      <c r="Q31" s="12"/>
      <c r="R31" s="12"/>
      <c r="S31" s="12"/>
      <c r="T31" s="12"/>
      <c r="U31" s="9">
        <f t="shared" si="2"/>
      </c>
      <c r="V31" s="12">
        <f>IF(INFO!B$12&lt;&gt;"",IF(MONTH(H31)-MONTH(INFO!B$12)&gt;0,YEAR(H31)-YEAR(INFO!B$12),IF(MONTH(H31)-MONTH(INFO!B$12)=0,IF(DAY(H31)-DAY(INFO!B$12)&lt;0,YEAR(H31)-YEAR(INFO!B$12)-1,YEAR(H31)-YEAR(INFO!B$12)),YEAR(H31)-YEAR(INFO!B$12)-1)),"")</f>
      </c>
      <c r="W31" s="13"/>
      <c r="X31" s="264">
        <f>IF(INFO!$B$13&lt;&gt;"",IF(INFO!$B$13&lt;&gt;0,IF(W31&lt;&gt;"",IF(W31&lt;&gt;0,W31*100*100/(INFO!$B$13*INFO!$B$13),""),""),""),"")</f>
      </c>
    </row>
    <row r="32" spans="1:24" ht="12.75">
      <c r="A32" s="218">
        <f>COUNTIF($M$2:M32,"W")+COUNTIF($M$2:M32,"T")</f>
        <v>0</v>
      </c>
      <c r="B32" s="216">
        <f>COUNTIF($M$2:M32,"W")+COUNTIF($M$2:M32,"T")</f>
        <v>0</v>
      </c>
      <c r="C32" s="216">
        <f>COUNTIF($M$27:M32,"W")+COUNTIF($M$27:M32,"T")</f>
        <v>0</v>
      </c>
      <c r="D32" s="216">
        <f t="shared" si="6"/>
        <v>4</v>
      </c>
      <c r="E32" s="216">
        <v>31</v>
      </c>
      <c r="F32" s="216">
        <v>1</v>
      </c>
      <c r="G32" s="216">
        <f t="shared" si="4"/>
        <v>2009</v>
      </c>
      <c r="H32" s="5">
        <f>DATEVALUE(E32&amp;"/"&amp;F32&amp;"/"&amp;G32)</f>
        <v>39844</v>
      </c>
      <c r="I32" s="6"/>
      <c r="J32" s="67"/>
      <c r="K32" s="68"/>
      <c r="L32" s="208">
        <f t="shared" si="3"/>
      </c>
      <c r="M32" s="81"/>
      <c r="N32" s="82"/>
      <c r="O32" s="258">
        <f t="shared" si="5"/>
      </c>
      <c r="P32" s="63"/>
      <c r="Q32" s="69"/>
      <c r="R32" s="69"/>
      <c r="S32" s="69"/>
      <c r="T32" s="69"/>
      <c r="U32" s="67">
        <f t="shared" si="2"/>
      </c>
      <c r="V32" s="69">
        <f>IF(INFO!B$12&lt;&gt;"",IF(MONTH(H32)-MONTH(INFO!B$12)&gt;0,YEAR(H32)-YEAR(INFO!B$12),IF(MONTH(H32)-MONTH(INFO!B$12)=0,IF(DAY(H32)-DAY(INFO!B$12)&lt;0,YEAR(H32)-YEAR(INFO!B$12)-1,YEAR(H32)-YEAR(INFO!B$12)),YEAR(H32)-YEAR(INFO!B$12)-1)),"")</f>
      </c>
      <c r="W32" s="70"/>
      <c r="X32" s="268">
        <f>IF(INFO!$B$13&lt;&gt;"",IF(INFO!$B$13&lt;&gt;0,IF(W32&lt;&gt;"",IF(W32&lt;&gt;0,W32*100*100/(INFO!$B$13*INFO!$B$13),""),""),""),"")</f>
      </c>
    </row>
    <row r="33" spans="1:24" ht="13.5" thickBot="1">
      <c r="A33" s="166">
        <f>COUNTIF($M$2:M33,"W")+COUNTIF($M$2:M33,"T")</f>
        <v>0</v>
      </c>
      <c r="B33" s="219">
        <f>COUNTIF($M$33:M33,"W")+COUNTIF($M$33:M33,"T")</f>
        <v>0</v>
      </c>
      <c r="C33" s="217">
        <f>COUNTIF($M$27:M33,"W")+COUNTIF($M27:M$33,"T")</f>
        <v>0</v>
      </c>
      <c r="D33" s="217">
        <f t="shared" si="6"/>
        <v>4</v>
      </c>
      <c r="E33" s="219">
        <v>1</v>
      </c>
      <c r="F33" s="219">
        <v>2</v>
      </c>
      <c r="G33" s="219">
        <f t="shared" si="4"/>
        <v>2009</v>
      </c>
      <c r="H33" s="312">
        <f>DATEVALUE(E33&amp;"/"&amp;F33&amp;"/"&amp;G33)</f>
        <v>39845</v>
      </c>
      <c r="I33" s="66"/>
      <c r="J33" s="90"/>
      <c r="K33" s="91"/>
      <c r="L33" s="209">
        <f t="shared" si="3"/>
      </c>
      <c r="M33" s="86"/>
      <c r="N33" s="87"/>
      <c r="O33" s="259">
        <f t="shared" si="5"/>
      </c>
      <c r="P33" s="92"/>
      <c r="Q33" s="93"/>
      <c r="R33" s="93"/>
      <c r="S33" s="93"/>
      <c r="T33" s="93"/>
      <c r="U33" s="90">
        <f t="shared" si="2"/>
      </c>
      <c r="V33" s="93">
        <f>IF(INFO!B$12&lt;&gt;"",IF(MONTH(H33)-MONTH(INFO!B$12)&gt;0,YEAR(H33)-YEAR(INFO!B$12),IF(MONTH(H33)-MONTH(INFO!B$12)=0,IF(DAY(H33)-DAY(INFO!B$12)&lt;0,YEAR(H33)-YEAR(INFO!B$12)-1,YEAR(H33)-YEAR(INFO!B$12)),YEAR(H33)-YEAR(INFO!B$12)-1)),"")</f>
      </c>
      <c r="W33" s="94"/>
      <c r="X33" s="269">
        <f>IF(INFO!$B$13&lt;&gt;"",IF(INFO!$B$13&lt;&gt;0,IF(W33&lt;&gt;"",IF(W33&lt;&gt;0,W33*100*100/(INFO!$B$13*INFO!$B$13),""),""),""),"")</f>
      </c>
    </row>
    <row r="34" spans="1:24" ht="12.75">
      <c r="A34" s="212">
        <f>COUNTIF($M$2:M34,"W")+COUNTIF($M$2:M34,"T")</f>
        <v>0</v>
      </c>
      <c r="B34" s="220">
        <f>COUNTIF($M$33:M34,"W")+COUNTIF($M$33:M34,"T")</f>
        <v>0</v>
      </c>
      <c r="C34" s="220">
        <f>COUNTIF($M34:M$34,"W")+COUNTIF($M$34:M34,"T")</f>
        <v>0</v>
      </c>
      <c r="D34" s="220">
        <f t="shared" si="6"/>
        <v>5</v>
      </c>
      <c r="E34" s="220">
        <v>2</v>
      </c>
      <c r="F34" s="220">
        <v>2</v>
      </c>
      <c r="G34" s="220">
        <f t="shared" si="4"/>
        <v>2009</v>
      </c>
      <c r="H34" s="310">
        <f>DATEVALUE(E34&amp;"/"&amp;F34&amp;"/"&amp;G34)</f>
        <v>39846</v>
      </c>
      <c r="I34" s="78"/>
      <c r="J34" s="46"/>
      <c r="K34" s="47"/>
      <c r="L34" s="207">
        <f t="shared" si="3"/>
      </c>
      <c r="M34" s="64"/>
      <c r="N34" s="65"/>
      <c r="O34" s="257">
        <f t="shared" si="5"/>
      </c>
      <c r="P34" s="48"/>
      <c r="Q34" s="50"/>
      <c r="R34" s="50"/>
      <c r="S34" s="50"/>
      <c r="T34" s="50"/>
      <c r="U34" s="62">
        <f t="shared" si="2"/>
      </c>
      <c r="V34" s="50">
        <f>IF(INFO!B$12&lt;&gt;"",IF(MONTH(H34)-MONTH(INFO!B$12)&gt;0,YEAR(H34)-YEAR(INFO!B$12),IF(MONTH(H34)-MONTH(INFO!B$12)=0,IF(DAY(H34)-DAY(INFO!B$12)&lt;0,YEAR(H34)-YEAR(INFO!B$12)-1,YEAR(H34)-YEAR(INFO!B$12)),YEAR(H34)-YEAR(INFO!B$12)-1)),"")</f>
      </c>
      <c r="W34" s="51"/>
      <c r="X34" s="267">
        <f>IF(INFO!$B$13&lt;&gt;"",IF(INFO!$B$13&lt;&gt;0,IF(W34&lt;&gt;"",IF(W34&lt;&gt;0,W34*100*100/(INFO!$B$13*INFO!$B$13),""),""),""),"")</f>
      </c>
    </row>
    <row r="35" spans="1:24" ht="12.75">
      <c r="A35" s="218">
        <f>COUNTIF($M$2:M35,"W")+COUNTIF($M$2:M35,"T")</f>
        <v>0</v>
      </c>
      <c r="B35" s="221">
        <f>COUNTIF($M$33:M35,"W")+COUNTIF($M$33:M35,"T")</f>
        <v>0</v>
      </c>
      <c r="C35" s="221">
        <f>COUNTIF($M$34:M35,"W")+COUNTIF($M$34:M35,"T")</f>
        <v>0</v>
      </c>
      <c r="D35" s="221">
        <f t="shared" si="6"/>
        <v>5</v>
      </c>
      <c r="E35" s="221">
        <v>3</v>
      </c>
      <c r="F35" s="221">
        <v>2</v>
      </c>
      <c r="G35" s="221">
        <f t="shared" si="4"/>
        <v>2009</v>
      </c>
      <c r="H35" s="311">
        <f>DATEVALUE(E35&amp;"/"&amp;F35&amp;"/"&amp;G35)</f>
        <v>39847</v>
      </c>
      <c r="I35" s="17"/>
      <c r="J35" s="7"/>
      <c r="K35" s="8"/>
      <c r="L35" s="207">
        <f t="shared" si="3"/>
      </c>
      <c r="M35" s="43"/>
      <c r="N35" s="10"/>
      <c r="O35" s="254">
        <f t="shared" si="5"/>
      </c>
      <c r="P35" s="11"/>
      <c r="Q35" s="12"/>
      <c r="R35" s="12"/>
      <c r="S35" s="12"/>
      <c r="T35" s="12"/>
      <c r="U35" s="9">
        <f t="shared" si="2"/>
      </c>
      <c r="V35" s="12">
        <f>IF(INFO!B$12&lt;&gt;"",IF(MONTH(H35)-MONTH(INFO!B$12)&gt;0,YEAR(H35)-YEAR(INFO!B$12),IF(MONTH(H35)-MONTH(INFO!B$12)=0,IF(DAY(H35)-DAY(INFO!B$12)&lt;0,YEAR(H35)-YEAR(INFO!B$12)-1,YEAR(H35)-YEAR(INFO!B$12)),YEAR(H35)-YEAR(INFO!B$12)-1)),"")</f>
      </c>
      <c r="W35" s="13"/>
      <c r="X35" s="264">
        <f>IF(INFO!$B$13&lt;&gt;"",IF(INFO!$B$13&lt;&gt;0,IF(W35&lt;&gt;"",IF(W35&lt;&gt;0,W35*100*100/(INFO!$B$13*INFO!$B$13),""),""),""),"")</f>
      </c>
    </row>
    <row r="36" spans="1:24" ht="12.75">
      <c r="A36" s="218">
        <f>COUNTIF($M$2:M36,"W")+COUNTIF($M$2:M36,"T")</f>
        <v>0</v>
      </c>
      <c r="B36" s="221">
        <f>COUNTIF($M$33:M36,"W")+COUNTIF($M$33:M36,"T")</f>
        <v>0</v>
      </c>
      <c r="C36" s="221">
        <f>COUNTIF($M$34:M36,"W")+COUNTIF($M$34:M36,"T")</f>
        <v>0</v>
      </c>
      <c r="D36" s="221">
        <f t="shared" si="6"/>
        <v>5</v>
      </c>
      <c r="E36" s="221">
        <v>4</v>
      </c>
      <c r="F36" s="221">
        <v>2</v>
      </c>
      <c r="G36" s="221">
        <f t="shared" si="4"/>
        <v>2009</v>
      </c>
      <c r="H36" s="311">
        <f>DATEVALUE(E36&amp;"/"&amp;F36&amp;"/"&amp;G36)</f>
        <v>39848</v>
      </c>
      <c r="I36" s="17"/>
      <c r="J36" s="7"/>
      <c r="K36" s="8"/>
      <c r="L36" s="207">
        <f t="shared" si="3"/>
      </c>
      <c r="M36" s="43"/>
      <c r="N36" s="15"/>
      <c r="O36" s="254">
        <f t="shared" si="5"/>
      </c>
      <c r="P36" s="11"/>
      <c r="Q36" s="12"/>
      <c r="R36" s="12"/>
      <c r="S36" s="12"/>
      <c r="T36" s="12"/>
      <c r="U36" s="9">
        <f t="shared" si="2"/>
      </c>
      <c r="V36" s="12">
        <f>IF(INFO!B$12&lt;&gt;"",IF(MONTH(H36)-MONTH(INFO!B$12)&gt;0,YEAR(H36)-YEAR(INFO!B$12),IF(MONTH(H36)-MONTH(INFO!B$12)=0,IF(DAY(H36)-DAY(INFO!B$12)&lt;0,YEAR(H36)-YEAR(INFO!B$12)-1,YEAR(H36)-YEAR(INFO!B$12)),YEAR(H36)-YEAR(INFO!B$12)-1)),"")</f>
      </c>
      <c r="W36" s="13"/>
      <c r="X36" s="264">
        <f>IF(INFO!$B$13&lt;&gt;"",IF(INFO!$B$13&lt;&gt;0,IF(W36&lt;&gt;"",IF(W36&lt;&gt;0,W36*100*100/(INFO!$B$13*INFO!$B$13),""),""),""),"")</f>
      </c>
    </row>
    <row r="37" spans="1:24" ht="12.75">
      <c r="A37" s="218">
        <f>COUNTIF($M$2:M37,"W")+COUNTIF($M$2:M37,"T")</f>
        <v>0</v>
      </c>
      <c r="B37" s="221">
        <f>COUNTIF($M$33:M37,"W")+COUNTIF($M$33:M37,"T")</f>
        <v>0</v>
      </c>
      <c r="C37" s="221">
        <f>COUNTIF($M$34:M37,"W")+COUNTIF($M$34:M37,"T")</f>
        <v>0</v>
      </c>
      <c r="D37" s="221">
        <f t="shared" si="6"/>
        <v>5</v>
      </c>
      <c r="E37" s="221">
        <v>5</v>
      </c>
      <c r="F37" s="221">
        <v>2</v>
      </c>
      <c r="G37" s="221">
        <f t="shared" si="4"/>
        <v>2009</v>
      </c>
      <c r="H37" s="311">
        <f>DATEVALUE(E37&amp;"/"&amp;F37&amp;"/"&amp;G37)</f>
        <v>39849</v>
      </c>
      <c r="I37" s="17"/>
      <c r="J37" s="7"/>
      <c r="K37" s="8"/>
      <c r="L37" s="207">
        <f t="shared" si="3"/>
      </c>
      <c r="M37" s="43"/>
      <c r="N37" s="16"/>
      <c r="O37" s="254">
        <f t="shared" si="5"/>
      </c>
      <c r="P37" s="11"/>
      <c r="Q37" s="12"/>
      <c r="R37" s="12"/>
      <c r="S37" s="12"/>
      <c r="T37" s="12"/>
      <c r="U37" s="9">
        <f t="shared" si="2"/>
      </c>
      <c r="V37" s="12">
        <f>IF(INFO!B$12&lt;&gt;"",IF(MONTH(H37)-MONTH(INFO!B$12)&gt;0,YEAR(H37)-YEAR(INFO!B$12),IF(MONTH(H37)-MONTH(INFO!B$12)=0,IF(DAY(H37)-DAY(INFO!B$12)&lt;0,YEAR(H37)-YEAR(INFO!B$12)-1,YEAR(H37)-YEAR(INFO!B$12)),YEAR(H37)-YEAR(INFO!B$12)-1)),"")</f>
      </c>
      <c r="W37" s="13"/>
      <c r="X37" s="264">
        <f>IF(INFO!$B$13&lt;&gt;"",IF(INFO!$B$13&lt;&gt;0,IF(W37&lt;&gt;"",IF(W37&lt;&gt;0,W37*100*100/(INFO!$B$13*INFO!$B$13),""),""),""),"")</f>
      </c>
    </row>
    <row r="38" spans="1:24" ht="12.75">
      <c r="A38" s="218">
        <f>COUNTIF($M$2:M38,"W")+COUNTIF($M$2:M38,"T")</f>
        <v>0</v>
      </c>
      <c r="B38" s="221">
        <f>COUNTIF($M$33:M38,"W")+COUNTIF($M$33:M38,"T")</f>
        <v>0</v>
      </c>
      <c r="C38" s="221">
        <f>COUNTIF($M$34:M38,"W")+COUNTIF($M$34:M38,"T")</f>
        <v>0</v>
      </c>
      <c r="D38" s="221">
        <f t="shared" si="6"/>
        <v>5</v>
      </c>
      <c r="E38" s="221">
        <v>6</v>
      </c>
      <c r="F38" s="221">
        <v>2</v>
      </c>
      <c r="G38" s="221">
        <f t="shared" si="4"/>
        <v>2009</v>
      </c>
      <c r="H38" s="311">
        <f>DATEVALUE(E38&amp;"/"&amp;F38&amp;"/"&amp;G38)</f>
        <v>39850</v>
      </c>
      <c r="I38" s="17"/>
      <c r="J38" s="7"/>
      <c r="K38" s="8"/>
      <c r="L38" s="207">
        <f t="shared" si="3"/>
      </c>
      <c r="M38" s="43"/>
      <c r="N38" s="10"/>
      <c r="O38" s="254">
        <f t="shared" si="5"/>
      </c>
      <c r="P38" s="11"/>
      <c r="Q38" s="12"/>
      <c r="R38" s="12"/>
      <c r="S38" s="12"/>
      <c r="T38" s="12"/>
      <c r="U38" s="9">
        <f t="shared" si="2"/>
      </c>
      <c r="V38" s="12">
        <f>IF(INFO!B$12&lt;&gt;"",IF(MONTH(H38)-MONTH(INFO!B$12)&gt;0,YEAR(H38)-YEAR(INFO!B$12),IF(MONTH(H38)-MONTH(INFO!B$12)=0,IF(DAY(H38)-DAY(INFO!B$12)&lt;0,YEAR(H38)-YEAR(INFO!B$12)-1,YEAR(H38)-YEAR(INFO!B$12)),YEAR(H38)-YEAR(INFO!B$12)-1)),"")</f>
      </c>
      <c r="W38" s="13"/>
      <c r="X38" s="264">
        <f>IF(INFO!$B$13&lt;&gt;"",IF(INFO!$B$13&lt;&gt;0,IF(W38&lt;&gt;"",IF(W38&lt;&gt;0,W38*100*100/(INFO!$B$13*INFO!$B$13),""),""),""),"")</f>
      </c>
    </row>
    <row r="39" spans="1:24" ht="12.75">
      <c r="A39" s="218">
        <f>COUNTIF($M$2:M39,"W")+COUNTIF($M$2:M39,"T")</f>
        <v>0</v>
      </c>
      <c r="B39" s="221">
        <f>COUNTIF($M$33:M39,"W")+COUNTIF($M$33:M39,"T")</f>
        <v>0</v>
      </c>
      <c r="C39" s="221">
        <f>COUNTIF($M$34:M39,"W")+COUNTIF($M$34:M39,"T")</f>
        <v>0</v>
      </c>
      <c r="D39" s="221">
        <f t="shared" si="6"/>
        <v>5</v>
      </c>
      <c r="E39" s="221">
        <v>7</v>
      </c>
      <c r="F39" s="221">
        <v>2</v>
      </c>
      <c r="G39" s="221">
        <f t="shared" si="4"/>
        <v>2009</v>
      </c>
      <c r="H39" s="311">
        <f>DATEVALUE(E39&amp;"/"&amp;F39&amp;"/"&amp;G39)</f>
        <v>39851</v>
      </c>
      <c r="I39" s="17"/>
      <c r="J39" s="67"/>
      <c r="K39" s="68"/>
      <c r="L39" s="208">
        <f t="shared" si="3"/>
      </c>
      <c r="M39" s="81"/>
      <c r="N39" s="82"/>
      <c r="O39" s="258">
        <f t="shared" si="5"/>
      </c>
      <c r="P39" s="63"/>
      <c r="Q39" s="69"/>
      <c r="R39" s="69"/>
      <c r="S39" s="69"/>
      <c r="T39" s="69"/>
      <c r="U39" s="67">
        <f t="shared" si="2"/>
      </c>
      <c r="V39" s="69">
        <f>IF(INFO!B$12&lt;&gt;"",IF(MONTH(H39)-MONTH(INFO!B$12)&gt;0,YEAR(H39)-YEAR(INFO!B$12),IF(MONTH(H39)-MONTH(INFO!B$12)=0,IF(DAY(H39)-DAY(INFO!B$12)&lt;0,YEAR(H39)-YEAR(INFO!B$12)-1,YEAR(H39)-YEAR(INFO!B$12)),YEAR(H39)-YEAR(INFO!B$12)-1)),"")</f>
      </c>
      <c r="W39" s="70"/>
      <c r="X39" s="268">
        <f>IF(INFO!$B$13&lt;&gt;"",IF(INFO!$B$13&lt;&gt;0,IF(W39&lt;&gt;"",IF(W39&lt;&gt;0,W39*100*100/(INFO!$B$13*INFO!$B$13),""),""),""),"")</f>
      </c>
    </row>
    <row r="40" spans="1:24" ht="13.5" thickBot="1">
      <c r="A40" s="166">
        <f>COUNTIF($M$2:M40,"W")+COUNTIF($M$2:M40,"T")</f>
        <v>0</v>
      </c>
      <c r="B40" s="219">
        <f>COUNTIF($M$33:M40,"W")+COUNTIF($M$33:M40,"T")</f>
        <v>0</v>
      </c>
      <c r="C40" s="219">
        <f>COUNTIF($M$34:M40,"W")+COUNTIF($M$34:M40,"T")</f>
        <v>0</v>
      </c>
      <c r="D40" s="219">
        <f t="shared" si="6"/>
        <v>5</v>
      </c>
      <c r="E40" s="219">
        <v>8</v>
      </c>
      <c r="F40" s="219">
        <v>2</v>
      </c>
      <c r="G40" s="219">
        <f t="shared" si="4"/>
        <v>2009</v>
      </c>
      <c r="H40" s="312">
        <f>DATEVALUE(E40&amp;"/"&amp;F40&amp;"/"&amp;G40)</f>
        <v>39852</v>
      </c>
      <c r="I40" s="66"/>
      <c r="J40" s="90"/>
      <c r="K40" s="91"/>
      <c r="L40" s="209">
        <f t="shared" si="3"/>
      </c>
      <c r="M40" s="86"/>
      <c r="N40" s="87"/>
      <c r="O40" s="259">
        <f t="shared" si="5"/>
      </c>
      <c r="P40" s="92"/>
      <c r="Q40" s="93"/>
      <c r="R40" s="93"/>
      <c r="S40" s="93"/>
      <c r="T40" s="93"/>
      <c r="U40" s="90">
        <f t="shared" si="2"/>
      </c>
      <c r="V40" s="93">
        <f>IF(INFO!B$12&lt;&gt;"",IF(MONTH(H40)-MONTH(INFO!B$12)&gt;0,YEAR(H40)-YEAR(INFO!B$12),IF(MONTH(H40)-MONTH(INFO!B$12)=0,IF(DAY(H40)-DAY(INFO!B$12)&lt;0,YEAR(H40)-YEAR(INFO!B$12)-1,YEAR(H40)-YEAR(INFO!B$12)),YEAR(H40)-YEAR(INFO!B$12)-1)),"")</f>
      </c>
      <c r="W40" s="94"/>
      <c r="X40" s="269">
        <f>IF(INFO!$B$13&lt;&gt;"",IF(INFO!$B$13&lt;&gt;0,IF(W40&lt;&gt;"",IF(W40&lt;&gt;0,W40*100*100/(INFO!$B$13*INFO!$B$13),""),""),""),"")</f>
      </c>
    </row>
    <row r="41" spans="1:24" ht="12.75">
      <c r="A41" s="212">
        <f>COUNTIF($M$2:M41,"W")+COUNTIF($M$2:M41,"T")</f>
        <v>0</v>
      </c>
      <c r="B41" s="220">
        <f>COUNTIF($M$33:M41,"W")+COUNTIF($M$33:M41,"T")</f>
        <v>0</v>
      </c>
      <c r="C41" s="220">
        <f>COUNTIF($M$41:M41,"W")+COUNTIF($M$41:M41,"T")</f>
        <v>0</v>
      </c>
      <c r="D41" s="220">
        <f t="shared" si="6"/>
        <v>6</v>
      </c>
      <c r="E41" s="220">
        <v>9</v>
      </c>
      <c r="F41" s="220">
        <v>2</v>
      </c>
      <c r="G41" s="220">
        <f t="shared" si="4"/>
        <v>2009</v>
      </c>
      <c r="H41" s="310">
        <f>DATEVALUE(E41&amp;"/"&amp;F41&amp;"/"&amp;G41)</f>
        <v>39853</v>
      </c>
      <c r="I41" s="78"/>
      <c r="J41" s="46"/>
      <c r="K41" s="47"/>
      <c r="L41" s="207">
        <f t="shared" si="3"/>
      </c>
      <c r="M41" s="64"/>
      <c r="N41" s="49"/>
      <c r="O41" s="257">
        <f t="shared" si="5"/>
      </c>
      <c r="P41" s="48"/>
      <c r="Q41" s="50"/>
      <c r="R41" s="50"/>
      <c r="S41" s="50"/>
      <c r="T41" s="50"/>
      <c r="U41" s="62">
        <f t="shared" si="2"/>
      </c>
      <c r="V41" s="50">
        <f>IF(INFO!B$12&lt;&gt;"",IF(MONTH(H41)-MONTH(INFO!B$12)&gt;0,YEAR(H41)-YEAR(INFO!B$12),IF(MONTH(H41)-MONTH(INFO!B$12)=0,IF(DAY(H41)-DAY(INFO!B$12)&lt;0,YEAR(H41)-YEAR(INFO!B$12)-1,YEAR(H41)-YEAR(INFO!B$12)),YEAR(H41)-YEAR(INFO!B$12)-1)),"")</f>
      </c>
      <c r="W41" s="51"/>
      <c r="X41" s="267">
        <f>IF(INFO!$B$13&lt;&gt;"",IF(INFO!$B$13&lt;&gt;0,IF(W41&lt;&gt;"",IF(W41&lt;&gt;0,W41*100*100/(INFO!$B$13*INFO!$B$13),""),""),""),"")</f>
      </c>
    </row>
    <row r="42" spans="1:24" ht="12.75">
      <c r="A42" s="218">
        <f>COUNTIF($M$2:M42,"W")+COUNTIF($M$2:M42,"T")</f>
        <v>0</v>
      </c>
      <c r="B42" s="221">
        <f>COUNTIF($M$33:M42,"W")+COUNTIF($M$33:M42,"T")</f>
        <v>0</v>
      </c>
      <c r="C42" s="221">
        <f>COUNTIF($M$41:M42,"W")+COUNTIF($M$41:M42,"T")</f>
        <v>0</v>
      </c>
      <c r="D42" s="221">
        <f t="shared" si="6"/>
        <v>6</v>
      </c>
      <c r="E42" s="221">
        <v>10</v>
      </c>
      <c r="F42" s="221">
        <v>2</v>
      </c>
      <c r="G42" s="221">
        <f t="shared" si="4"/>
        <v>2009</v>
      </c>
      <c r="H42" s="311">
        <f>DATEVALUE(E42&amp;"/"&amp;F42&amp;"/"&amp;G42)</f>
        <v>39854</v>
      </c>
      <c r="I42" s="17"/>
      <c r="J42" s="7"/>
      <c r="K42" s="8"/>
      <c r="L42" s="207">
        <f t="shared" si="3"/>
      </c>
      <c r="M42" s="43"/>
      <c r="N42" s="10"/>
      <c r="O42" s="254">
        <f t="shared" si="5"/>
      </c>
      <c r="P42" s="11"/>
      <c r="Q42" s="12"/>
      <c r="R42" s="12"/>
      <c r="S42" s="12"/>
      <c r="T42" s="12"/>
      <c r="U42" s="9">
        <f t="shared" si="2"/>
      </c>
      <c r="V42" s="12">
        <f>IF(INFO!B$12&lt;&gt;"",IF(MONTH(H42)-MONTH(INFO!B$12)&gt;0,YEAR(H42)-YEAR(INFO!B$12),IF(MONTH(H42)-MONTH(INFO!B$12)=0,IF(DAY(H42)-DAY(INFO!B$12)&lt;0,YEAR(H42)-YEAR(INFO!B$12)-1,YEAR(H42)-YEAR(INFO!B$12)),YEAR(H42)-YEAR(INFO!B$12)-1)),"")</f>
      </c>
      <c r="W42" s="13"/>
      <c r="X42" s="264">
        <f>IF(INFO!$B$13&lt;&gt;"",IF(INFO!$B$13&lt;&gt;0,IF(W42&lt;&gt;"",IF(W42&lt;&gt;0,W42*100*100/(INFO!$B$13*INFO!$B$13),""),""),""),"")</f>
      </c>
    </row>
    <row r="43" spans="1:24" ht="12.75">
      <c r="A43" s="218">
        <f>COUNTIF($M$2:M43,"W")+COUNTIF($M$2:M43,"T")</f>
        <v>0</v>
      </c>
      <c r="B43" s="221">
        <f>COUNTIF($M$33:M43,"W")+COUNTIF($M$33:M43,"T")</f>
        <v>0</v>
      </c>
      <c r="C43" s="221">
        <f>COUNTIF($M$41:M43,"W")+COUNTIF($M$41:M43,"T")</f>
        <v>0</v>
      </c>
      <c r="D43" s="221">
        <f t="shared" si="6"/>
        <v>6</v>
      </c>
      <c r="E43" s="221">
        <v>11</v>
      </c>
      <c r="F43" s="221">
        <v>2</v>
      </c>
      <c r="G43" s="221">
        <f t="shared" si="4"/>
        <v>2009</v>
      </c>
      <c r="H43" s="311">
        <f>DATEVALUE(E43&amp;"/"&amp;F43&amp;"/"&amp;G43)</f>
        <v>39855</v>
      </c>
      <c r="I43" s="17"/>
      <c r="J43" s="7"/>
      <c r="K43" s="8"/>
      <c r="L43" s="207">
        <f t="shared" si="3"/>
      </c>
      <c r="M43" s="43"/>
      <c r="N43" s="15"/>
      <c r="O43" s="254">
        <f t="shared" si="5"/>
      </c>
      <c r="P43" s="11"/>
      <c r="Q43" s="12"/>
      <c r="R43" s="12"/>
      <c r="S43" s="12"/>
      <c r="T43" s="12"/>
      <c r="U43" s="9">
        <f t="shared" si="2"/>
      </c>
      <c r="V43" s="12">
        <f>IF(INFO!B$12&lt;&gt;"",IF(MONTH(H43)-MONTH(INFO!B$12)&gt;0,YEAR(H43)-YEAR(INFO!B$12),IF(MONTH(H43)-MONTH(INFO!B$12)=0,IF(DAY(H43)-DAY(INFO!B$12)&lt;0,YEAR(H43)-YEAR(INFO!B$12)-1,YEAR(H43)-YEAR(INFO!B$12)),YEAR(H43)-YEAR(INFO!B$12)-1)),"")</f>
      </c>
      <c r="W43" s="13"/>
      <c r="X43" s="264">
        <f>IF(INFO!$B$13&lt;&gt;"",IF(INFO!$B$13&lt;&gt;0,IF(W43&lt;&gt;"",IF(W43&lt;&gt;0,W43*100*100/(INFO!$B$13*INFO!$B$13),""),""),""),"")</f>
      </c>
    </row>
    <row r="44" spans="1:24" ht="12.75">
      <c r="A44" s="218">
        <f>COUNTIF($M$2:M44,"W")+COUNTIF($M$2:M44,"T")</f>
        <v>0</v>
      </c>
      <c r="B44" s="221">
        <f>COUNTIF($M$33:M44,"W")+COUNTIF($M$33:M44,"T")</f>
        <v>0</v>
      </c>
      <c r="C44" s="221">
        <f>COUNTIF($M$41:M44,"W")+COUNTIF($M$41:M44,"T")</f>
        <v>0</v>
      </c>
      <c r="D44" s="221">
        <f t="shared" si="6"/>
        <v>6</v>
      </c>
      <c r="E44" s="221">
        <v>12</v>
      </c>
      <c r="F44" s="221">
        <v>2</v>
      </c>
      <c r="G44" s="221">
        <f t="shared" si="4"/>
        <v>2009</v>
      </c>
      <c r="H44" s="311">
        <f>DATEVALUE(E44&amp;"/"&amp;F44&amp;"/"&amp;G44)</f>
        <v>39856</v>
      </c>
      <c r="I44" s="17"/>
      <c r="J44" s="7"/>
      <c r="K44" s="8"/>
      <c r="L44" s="207">
        <f t="shared" si="3"/>
      </c>
      <c r="M44" s="43"/>
      <c r="N44" s="10"/>
      <c r="O44" s="254">
        <f t="shared" si="5"/>
      </c>
      <c r="P44" s="11"/>
      <c r="Q44" s="12"/>
      <c r="R44" s="12"/>
      <c r="S44" s="12"/>
      <c r="T44" s="12"/>
      <c r="U44" s="9">
        <f t="shared" si="2"/>
      </c>
      <c r="V44" s="12">
        <f>IF(INFO!B$12&lt;&gt;"",IF(MONTH(H44)-MONTH(INFO!B$12)&gt;0,YEAR(H44)-YEAR(INFO!B$12),IF(MONTH(H44)-MONTH(INFO!B$12)=0,IF(DAY(H44)-DAY(INFO!B$12)&lt;0,YEAR(H44)-YEAR(INFO!B$12)-1,YEAR(H44)-YEAR(INFO!B$12)),YEAR(H44)-YEAR(INFO!B$12)-1)),"")</f>
      </c>
      <c r="W44" s="13"/>
      <c r="X44" s="264">
        <f>IF(INFO!$B$13&lt;&gt;"",IF(INFO!$B$13&lt;&gt;0,IF(W44&lt;&gt;"",IF(W44&lt;&gt;0,W44*100*100/(INFO!$B$13*INFO!$B$13),""),""),""),"")</f>
      </c>
    </row>
    <row r="45" spans="1:24" ht="12.75">
      <c r="A45" s="218">
        <f>COUNTIF($M$2:M45,"W")+COUNTIF($M$2:M45,"T")</f>
        <v>0</v>
      </c>
      <c r="B45" s="221">
        <f>COUNTIF($M$33:M45,"W")+COUNTIF($M$33:M45,"T")</f>
        <v>0</v>
      </c>
      <c r="C45" s="221">
        <f>COUNTIF($M$41:M45,"W")+COUNTIF($M$41:M45,"T")</f>
        <v>0</v>
      </c>
      <c r="D45" s="221">
        <f aca="true" t="shared" si="7" ref="D45:D66">ROUND((H45-H$2)/7,0)</f>
        <v>6</v>
      </c>
      <c r="E45" s="221">
        <v>13</v>
      </c>
      <c r="F45" s="221">
        <v>2</v>
      </c>
      <c r="G45" s="221">
        <f t="shared" si="4"/>
        <v>2009</v>
      </c>
      <c r="H45" s="311">
        <f>DATEVALUE(E45&amp;"/"&amp;F45&amp;"/"&amp;G45)</f>
        <v>39857</v>
      </c>
      <c r="I45" s="17"/>
      <c r="J45" s="7"/>
      <c r="K45" s="8"/>
      <c r="L45" s="207">
        <f t="shared" si="3"/>
      </c>
      <c r="M45" s="43"/>
      <c r="N45" s="10"/>
      <c r="O45" s="254">
        <f t="shared" si="5"/>
      </c>
      <c r="P45" s="11"/>
      <c r="Q45" s="12"/>
      <c r="R45" s="12"/>
      <c r="S45" s="12"/>
      <c r="T45" s="12"/>
      <c r="U45" s="9">
        <f t="shared" si="2"/>
      </c>
      <c r="V45" s="12">
        <f>IF(INFO!B$12&lt;&gt;"",IF(MONTH(H45)-MONTH(INFO!B$12)&gt;0,YEAR(H45)-YEAR(INFO!B$12),IF(MONTH(H45)-MONTH(INFO!B$12)=0,IF(DAY(H45)-DAY(INFO!B$12)&lt;0,YEAR(H45)-YEAR(INFO!B$12)-1,YEAR(H45)-YEAR(INFO!B$12)),YEAR(H45)-YEAR(INFO!B$12)-1)),"")</f>
      </c>
      <c r="W45" s="13"/>
      <c r="X45" s="264">
        <f>IF(INFO!$B$13&lt;&gt;"",IF(INFO!$B$13&lt;&gt;0,IF(W45&lt;&gt;"",IF(W45&lt;&gt;0,W45*100*100/(INFO!$B$13*INFO!$B$13),""),""),""),"")</f>
      </c>
    </row>
    <row r="46" spans="1:24" ht="12.75">
      <c r="A46" s="218">
        <f>COUNTIF($M$2:M46,"W")+COUNTIF($M$2:M46,"T")</f>
        <v>0</v>
      </c>
      <c r="B46" s="221">
        <f>COUNTIF($M$33:M46,"W")+COUNTIF($M$33:M46,"T")</f>
        <v>0</v>
      </c>
      <c r="C46" s="221">
        <f>COUNTIF($M$41:M46,"W")+COUNTIF($M$41:M46,"T")</f>
        <v>0</v>
      </c>
      <c r="D46" s="221">
        <f t="shared" si="7"/>
        <v>6</v>
      </c>
      <c r="E46" s="221">
        <v>14</v>
      </c>
      <c r="F46" s="221">
        <v>2</v>
      </c>
      <c r="G46" s="221">
        <f t="shared" si="4"/>
        <v>2009</v>
      </c>
      <c r="H46" s="311">
        <f>DATEVALUE(E46&amp;"/"&amp;F46&amp;"/"&amp;G46)</f>
        <v>39858</v>
      </c>
      <c r="I46" s="17"/>
      <c r="J46" s="67"/>
      <c r="K46" s="68"/>
      <c r="L46" s="208">
        <f t="shared" si="3"/>
      </c>
      <c r="M46" s="81"/>
      <c r="N46" s="82"/>
      <c r="O46" s="258">
        <f t="shared" si="5"/>
      </c>
      <c r="P46" s="63"/>
      <c r="Q46" s="69"/>
      <c r="R46" s="69"/>
      <c r="S46" s="69"/>
      <c r="T46" s="69"/>
      <c r="U46" s="67">
        <f t="shared" si="2"/>
      </c>
      <c r="V46" s="69">
        <f>IF(INFO!B$12&lt;&gt;"",IF(MONTH(H46)-MONTH(INFO!B$12)&gt;0,YEAR(H46)-YEAR(INFO!B$12),IF(MONTH(H46)-MONTH(INFO!B$12)=0,IF(DAY(H46)-DAY(INFO!B$12)&lt;0,YEAR(H46)-YEAR(INFO!B$12)-1,YEAR(H46)-YEAR(INFO!B$12)),YEAR(H46)-YEAR(INFO!B$12)-1)),"")</f>
      </c>
      <c r="W46" s="70"/>
      <c r="X46" s="268">
        <f>IF(INFO!$B$13&lt;&gt;"",IF(INFO!$B$13&lt;&gt;0,IF(W46&lt;&gt;"",IF(W46&lt;&gt;0,W46*100*100/(INFO!$B$13*INFO!$B$13),""),""),""),"")</f>
      </c>
    </row>
    <row r="47" spans="1:24" ht="13.5" thickBot="1">
      <c r="A47" s="166">
        <f>COUNTIF($M$2:M47,"W")+COUNTIF($M$2:M47,"T")</f>
        <v>0</v>
      </c>
      <c r="B47" s="219">
        <f>COUNTIF($M$33:M47,"W")+COUNTIF($M$33:M47,"T")</f>
        <v>0</v>
      </c>
      <c r="C47" s="219">
        <f>COUNTIF($M$41:M47,"W")+COUNTIF($M$41:M47,"T")</f>
        <v>0</v>
      </c>
      <c r="D47" s="219">
        <f t="shared" si="7"/>
        <v>6</v>
      </c>
      <c r="E47" s="219">
        <v>15</v>
      </c>
      <c r="F47" s="219">
        <v>2</v>
      </c>
      <c r="G47" s="219">
        <f t="shared" si="4"/>
        <v>2009</v>
      </c>
      <c r="H47" s="312">
        <f>DATEVALUE(E47&amp;"/"&amp;F47&amp;"/"&amp;G47)</f>
        <v>39859</v>
      </c>
      <c r="I47" s="66"/>
      <c r="J47" s="90"/>
      <c r="K47" s="91"/>
      <c r="L47" s="209">
        <f t="shared" si="3"/>
      </c>
      <c r="M47" s="86"/>
      <c r="N47" s="87"/>
      <c r="O47" s="259">
        <f t="shared" si="5"/>
      </c>
      <c r="P47" s="92"/>
      <c r="Q47" s="93"/>
      <c r="R47" s="93"/>
      <c r="S47" s="93"/>
      <c r="T47" s="93"/>
      <c r="U47" s="90">
        <f t="shared" si="2"/>
      </c>
      <c r="V47" s="93">
        <f>IF(INFO!B$12&lt;&gt;"",IF(MONTH(H47)-MONTH(INFO!B$12)&gt;0,YEAR(H47)-YEAR(INFO!B$12),IF(MONTH(H47)-MONTH(INFO!B$12)=0,IF(DAY(H47)-DAY(INFO!B$12)&lt;0,YEAR(H47)-YEAR(INFO!B$12)-1,YEAR(H47)-YEAR(INFO!B$12)),YEAR(H47)-YEAR(INFO!B$12)-1)),"")</f>
      </c>
      <c r="W47" s="94"/>
      <c r="X47" s="269">
        <f>IF(INFO!$B$13&lt;&gt;"",IF(INFO!$B$13&lt;&gt;0,IF(W47&lt;&gt;"",IF(W47&lt;&gt;0,W47*100*100/(INFO!$B$13*INFO!$B$13),""),""),""),"")</f>
      </c>
    </row>
    <row r="48" spans="1:24" ht="12.75">
      <c r="A48" s="212">
        <f>COUNTIF($M$2:M48,"W")+COUNTIF($M$2:M48,"T")</f>
        <v>0</v>
      </c>
      <c r="B48" s="220">
        <f>COUNTIF($M$33:M48,"W")+COUNTIF($M$33:M48,"T")</f>
        <v>0</v>
      </c>
      <c r="C48" s="220">
        <f>COUNTIF($M$48:M48,"W")+COUNTIF($M$48:M48,"T")</f>
        <v>0</v>
      </c>
      <c r="D48" s="220">
        <f t="shared" si="7"/>
        <v>7</v>
      </c>
      <c r="E48" s="220">
        <v>16</v>
      </c>
      <c r="F48" s="220">
        <v>2</v>
      </c>
      <c r="G48" s="220">
        <f t="shared" si="4"/>
        <v>2009</v>
      </c>
      <c r="H48" s="310">
        <f>DATEVALUE(E48&amp;"/"&amp;F48&amp;"/"&amp;G48)</f>
        <v>39860</v>
      </c>
      <c r="I48" s="78"/>
      <c r="J48" s="46"/>
      <c r="K48" s="47"/>
      <c r="L48" s="207">
        <f t="shared" si="3"/>
      </c>
      <c r="M48" s="64"/>
      <c r="N48" s="49"/>
      <c r="O48" s="257">
        <f t="shared" si="5"/>
      </c>
      <c r="P48" s="48"/>
      <c r="Q48" s="50"/>
      <c r="R48" s="50"/>
      <c r="S48" s="50"/>
      <c r="T48" s="50"/>
      <c r="U48" s="62">
        <f t="shared" si="2"/>
      </c>
      <c r="V48" s="50">
        <f>IF(INFO!B$12&lt;&gt;"",IF(MONTH(H48)-MONTH(INFO!B$12)&gt;0,YEAR(H48)-YEAR(INFO!B$12),IF(MONTH(H48)-MONTH(INFO!B$12)=0,IF(DAY(H48)-DAY(INFO!B$12)&lt;0,YEAR(H48)-YEAR(INFO!B$12)-1,YEAR(H48)-YEAR(INFO!B$12)),YEAR(H48)-YEAR(INFO!B$12)-1)),"")</f>
      </c>
      <c r="W48" s="51"/>
      <c r="X48" s="267">
        <f>IF(INFO!$B$13&lt;&gt;"",IF(INFO!$B$13&lt;&gt;0,IF(W48&lt;&gt;"",IF(W48&lt;&gt;0,W48*100*100/(INFO!$B$13*INFO!$B$13),""),""),""),"")</f>
      </c>
    </row>
    <row r="49" spans="1:24" ht="12.75">
      <c r="A49" s="218">
        <f>COUNTIF($M$2:M49,"W")+COUNTIF($M$2:M49,"T")</f>
        <v>0</v>
      </c>
      <c r="B49" s="221">
        <f>COUNTIF($M$33:M49,"W")+COUNTIF($M$33:M49,"T")</f>
        <v>0</v>
      </c>
      <c r="C49" s="221">
        <f>COUNTIF($M$48:M49,"W")+COUNTIF($M$48:M49,"T")</f>
        <v>0</v>
      </c>
      <c r="D49" s="221">
        <f t="shared" si="7"/>
        <v>7</v>
      </c>
      <c r="E49" s="221">
        <v>17</v>
      </c>
      <c r="F49" s="221">
        <v>2</v>
      </c>
      <c r="G49" s="221">
        <f t="shared" si="4"/>
        <v>2009</v>
      </c>
      <c r="H49" s="311">
        <f>DATEVALUE(E49&amp;"/"&amp;F49&amp;"/"&amp;G49)</f>
        <v>39861</v>
      </c>
      <c r="I49" s="17"/>
      <c r="J49" s="7"/>
      <c r="K49" s="8"/>
      <c r="L49" s="207">
        <f t="shared" si="3"/>
      </c>
      <c r="M49" s="43"/>
      <c r="N49" s="10"/>
      <c r="O49" s="254">
        <f t="shared" si="5"/>
      </c>
      <c r="P49" s="11"/>
      <c r="Q49" s="12"/>
      <c r="R49" s="12"/>
      <c r="S49" s="12"/>
      <c r="T49" s="12"/>
      <c r="U49" s="9">
        <f t="shared" si="2"/>
      </c>
      <c r="V49" s="12">
        <f>IF(INFO!B$12&lt;&gt;"",IF(MONTH(H49)-MONTH(INFO!B$12)&gt;0,YEAR(H49)-YEAR(INFO!B$12),IF(MONTH(H49)-MONTH(INFO!B$12)=0,IF(DAY(H49)-DAY(INFO!B$12)&lt;0,YEAR(H49)-YEAR(INFO!B$12)-1,YEAR(H49)-YEAR(INFO!B$12)),YEAR(H49)-YEAR(INFO!B$12)-1)),"")</f>
      </c>
      <c r="W49" s="13"/>
      <c r="X49" s="264">
        <f>IF(INFO!$B$13&lt;&gt;"",IF(INFO!$B$13&lt;&gt;0,IF(W49&lt;&gt;"",IF(W49&lt;&gt;0,W49*100*100/(INFO!$B$13*INFO!$B$13),""),""),""),"")</f>
      </c>
    </row>
    <row r="50" spans="1:24" ht="12.75">
      <c r="A50" s="218">
        <f>COUNTIF($M$2:M50,"W")+COUNTIF($M$2:M50,"T")</f>
        <v>0</v>
      </c>
      <c r="B50" s="221">
        <f>COUNTIF($M$33:M50,"W")+COUNTIF($M$33:M50,"T")</f>
        <v>0</v>
      </c>
      <c r="C50" s="221">
        <f>COUNTIF($M$48:M50,"W")+COUNTIF($M$48:M50,"T")</f>
        <v>0</v>
      </c>
      <c r="D50" s="221">
        <f t="shared" si="7"/>
        <v>7</v>
      </c>
      <c r="E50" s="221">
        <v>18</v>
      </c>
      <c r="F50" s="221">
        <v>2</v>
      </c>
      <c r="G50" s="221">
        <f t="shared" si="4"/>
        <v>2009</v>
      </c>
      <c r="H50" s="311">
        <f>DATEVALUE(E50&amp;"/"&amp;F50&amp;"/"&amp;G50)</f>
        <v>39862</v>
      </c>
      <c r="I50" s="17"/>
      <c r="J50" s="7"/>
      <c r="K50" s="8"/>
      <c r="L50" s="207">
        <f t="shared" si="3"/>
      </c>
      <c r="M50" s="43"/>
      <c r="N50" s="10"/>
      <c r="O50" s="254">
        <f t="shared" si="5"/>
      </c>
      <c r="P50" s="11"/>
      <c r="Q50" s="12"/>
      <c r="R50" s="12"/>
      <c r="S50" s="12"/>
      <c r="T50" s="12"/>
      <c r="U50" s="9">
        <f t="shared" si="2"/>
      </c>
      <c r="V50" s="12">
        <f>IF(INFO!B$12&lt;&gt;"",IF(MONTH(H50)-MONTH(INFO!B$12)&gt;0,YEAR(H50)-YEAR(INFO!B$12),IF(MONTH(H50)-MONTH(INFO!B$12)=0,IF(DAY(H50)-DAY(INFO!B$12)&lt;0,YEAR(H50)-YEAR(INFO!B$12)-1,YEAR(H50)-YEAR(INFO!B$12)),YEAR(H50)-YEAR(INFO!B$12)-1)),"")</f>
      </c>
      <c r="W50" s="13"/>
      <c r="X50" s="264">
        <f>IF(INFO!$B$13&lt;&gt;"",IF(INFO!$B$13&lt;&gt;0,IF(W50&lt;&gt;"",IF(W50&lt;&gt;0,W50*100*100/(INFO!$B$13*INFO!$B$13),""),""),""),"")</f>
      </c>
    </row>
    <row r="51" spans="1:24" ht="12.75">
      <c r="A51" s="218">
        <f>COUNTIF($M$2:M51,"W")+COUNTIF($M$2:M51,"T")</f>
        <v>0</v>
      </c>
      <c r="B51" s="221">
        <f>COUNTIF($M$33:M51,"W")+COUNTIF($M$33:M51,"T")</f>
        <v>0</v>
      </c>
      <c r="C51" s="221">
        <f>COUNTIF($M$48:M51,"W")+COUNTIF($M$48:M51,"T")</f>
        <v>0</v>
      </c>
      <c r="D51" s="221">
        <f t="shared" si="7"/>
        <v>7</v>
      </c>
      <c r="E51" s="221">
        <v>19</v>
      </c>
      <c r="F51" s="221">
        <v>2</v>
      </c>
      <c r="G51" s="221">
        <f t="shared" si="4"/>
        <v>2009</v>
      </c>
      <c r="H51" s="311">
        <f>DATEVALUE(E51&amp;"/"&amp;F51&amp;"/"&amp;G51)</f>
        <v>39863</v>
      </c>
      <c r="I51" s="17"/>
      <c r="J51" s="7"/>
      <c r="K51" s="8"/>
      <c r="L51" s="207">
        <f t="shared" si="3"/>
      </c>
      <c r="M51" s="43"/>
      <c r="N51" s="16"/>
      <c r="O51" s="254">
        <f t="shared" si="5"/>
      </c>
      <c r="P51" s="11"/>
      <c r="Q51" s="12"/>
      <c r="R51" s="12"/>
      <c r="S51" s="12"/>
      <c r="T51" s="12"/>
      <c r="U51" s="9">
        <f t="shared" si="2"/>
      </c>
      <c r="V51" s="12">
        <f>IF(INFO!B$12&lt;&gt;"",IF(MONTH(H51)-MONTH(INFO!B$12)&gt;0,YEAR(H51)-YEAR(INFO!B$12),IF(MONTH(H51)-MONTH(INFO!B$12)=0,IF(DAY(H51)-DAY(INFO!B$12)&lt;0,YEAR(H51)-YEAR(INFO!B$12)-1,YEAR(H51)-YEAR(INFO!B$12)),YEAR(H51)-YEAR(INFO!B$12)-1)),"")</f>
      </c>
      <c r="W51" s="13"/>
      <c r="X51" s="264">
        <f>IF(INFO!$B$13&lt;&gt;"",IF(INFO!$B$13&lt;&gt;0,IF(W51&lt;&gt;"",IF(W51&lt;&gt;0,W51*100*100/(INFO!$B$13*INFO!$B$13),""),""),""),"")</f>
      </c>
    </row>
    <row r="52" spans="1:24" ht="12.75">
      <c r="A52" s="218">
        <f>COUNTIF($M$2:M52,"W")+COUNTIF($M$2:M52,"T")</f>
        <v>0</v>
      </c>
      <c r="B52" s="221">
        <f>COUNTIF($M$33:M52,"W")+COUNTIF($M$33:M52,"T")</f>
        <v>0</v>
      </c>
      <c r="C52" s="221">
        <f>COUNTIF($M$48:M52,"W")+COUNTIF($M$48:M52,"T")</f>
        <v>0</v>
      </c>
      <c r="D52" s="221">
        <f t="shared" si="7"/>
        <v>7</v>
      </c>
      <c r="E52" s="221">
        <v>20</v>
      </c>
      <c r="F52" s="221">
        <v>2</v>
      </c>
      <c r="G52" s="221">
        <f t="shared" si="4"/>
        <v>2009</v>
      </c>
      <c r="H52" s="311">
        <f>DATEVALUE(E52&amp;"/"&amp;F52&amp;"/"&amp;G52)</f>
        <v>39864</v>
      </c>
      <c r="I52" s="17"/>
      <c r="J52" s="7"/>
      <c r="K52" s="8"/>
      <c r="L52" s="207">
        <f t="shared" si="3"/>
      </c>
      <c r="M52" s="43"/>
      <c r="N52" s="10"/>
      <c r="O52" s="254">
        <f t="shared" si="5"/>
      </c>
      <c r="P52" s="11"/>
      <c r="Q52" s="12"/>
      <c r="R52" s="12"/>
      <c r="S52" s="12"/>
      <c r="T52" s="12"/>
      <c r="U52" s="9">
        <f t="shared" si="2"/>
      </c>
      <c r="V52" s="12">
        <f>IF(INFO!B$12&lt;&gt;"",IF(MONTH(H52)-MONTH(INFO!B$12)&gt;0,YEAR(H52)-YEAR(INFO!B$12),IF(MONTH(H52)-MONTH(INFO!B$12)=0,IF(DAY(H52)-DAY(INFO!B$12)&lt;0,YEAR(H52)-YEAR(INFO!B$12)-1,YEAR(H52)-YEAR(INFO!B$12)),YEAR(H52)-YEAR(INFO!B$12)-1)),"")</f>
      </c>
      <c r="W52" s="13"/>
      <c r="X52" s="264">
        <f>IF(INFO!$B$13&lt;&gt;"",IF(INFO!$B$13&lt;&gt;0,IF(W52&lt;&gt;"",IF(W52&lt;&gt;0,W52*100*100/(INFO!$B$13*INFO!$B$13),""),""),""),"")</f>
      </c>
    </row>
    <row r="53" spans="1:24" ht="12.75">
      <c r="A53" s="218">
        <f>COUNTIF($M$2:M53,"W")+COUNTIF($M$2:M53,"T")</f>
        <v>0</v>
      </c>
      <c r="B53" s="221">
        <f>COUNTIF($M$33:M53,"W")+COUNTIF($M$33:M53,"T")</f>
        <v>0</v>
      </c>
      <c r="C53" s="221">
        <f>COUNTIF($M$48:M53,"W")+COUNTIF($M$48:M53,"T")</f>
        <v>0</v>
      </c>
      <c r="D53" s="221">
        <f t="shared" si="7"/>
        <v>7</v>
      </c>
      <c r="E53" s="221">
        <v>21</v>
      </c>
      <c r="F53" s="221">
        <v>2</v>
      </c>
      <c r="G53" s="221">
        <f t="shared" si="4"/>
        <v>2009</v>
      </c>
      <c r="H53" s="311">
        <f>DATEVALUE(E53&amp;"/"&amp;F53&amp;"/"&amp;G53)</f>
        <v>39865</v>
      </c>
      <c r="I53" s="17"/>
      <c r="J53" s="67"/>
      <c r="K53" s="68"/>
      <c r="L53" s="208">
        <f t="shared" si="3"/>
      </c>
      <c r="M53" s="81"/>
      <c r="N53" s="82"/>
      <c r="O53" s="258">
        <f t="shared" si="5"/>
      </c>
      <c r="P53" s="63"/>
      <c r="Q53" s="69"/>
      <c r="R53" s="69"/>
      <c r="S53" s="69"/>
      <c r="T53" s="69"/>
      <c r="U53" s="67">
        <f t="shared" si="2"/>
      </c>
      <c r="V53" s="69">
        <f>IF(INFO!B$12&lt;&gt;"",IF(MONTH(H53)-MONTH(INFO!B$12)&gt;0,YEAR(H53)-YEAR(INFO!B$12),IF(MONTH(H53)-MONTH(INFO!B$12)=0,IF(DAY(H53)-DAY(INFO!B$12)&lt;0,YEAR(H53)-YEAR(INFO!B$12)-1,YEAR(H53)-YEAR(INFO!B$12)),YEAR(H53)-YEAR(INFO!B$12)-1)),"")</f>
      </c>
      <c r="W53" s="70"/>
      <c r="X53" s="268">
        <f>IF(INFO!$B$13&lt;&gt;"",IF(INFO!$B$13&lt;&gt;0,IF(W53&lt;&gt;"",IF(W53&lt;&gt;0,W53*100*100/(INFO!$B$13*INFO!$B$13),""),""),""),"")</f>
      </c>
    </row>
    <row r="54" spans="1:24" ht="13.5" thickBot="1">
      <c r="A54" s="166">
        <f>COUNTIF($M$2:M54,"W")+COUNTIF($M$2:M54,"T")</f>
        <v>0</v>
      </c>
      <c r="B54" s="219">
        <f>COUNTIF($M$33:M54,"W")+COUNTIF($M$33:M54,"T")</f>
        <v>0</v>
      </c>
      <c r="C54" s="219">
        <f>COUNTIF($M$48:M54,"W")+COUNTIF($M$48:M54,"T")</f>
        <v>0</v>
      </c>
      <c r="D54" s="219">
        <f t="shared" si="7"/>
        <v>7</v>
      </c>
      <c r="E54" s="219">
        <v>22</v>
      </c>
      <c r="F54" s="219">
        <v>2</v>
      </c>
      <c r="G54" s="219">
        <f t="shared" si="4"/>
        <v>2009</v>
      </c>
      <c r="H54" s="312">
        <f>DATEVALUE(E54&amp;"/"&amp;F54&amp;"/"&amp;G54)</f>
        <v>39866</v>
      </c>
      <c r="I54" s="66"/>
      <c r="J54" s="90"/>
      <c r="K54" s="91"/>
      <c r="L54" s="209">
        <f t="shared" si="3"/>
      </c>
      <c r="M54" s="86"/>
      <c r="N54" s="87"/>
      <c r="O54" s="259">
        <f t="shared" si="5"/>
      </c>
      <c r="P54" s="92"/>
      <c r="Q54" s="93"/>
      <c r="R54" s="93"/>
      <c r="S54" s="93"/>
      <c r="T54" s="93"/>
      <c r="U54" s="90">
        <f t="shared" si="2"/>
      </c>
      <c r="V54" s="93">
        <f>IF(INFO!B$12&lt;&gt;"",IF(MONTH(H54)-MONTH(INFO!B$12)&gt;0,YEAR(H54)-YEAR(INFO!B$12),IF(MONTH(H54)-MONTH(INFO!B$12)=0,IF(DAY(H54)-DAY(INFO!B$12)&lt;0,YEAR(H54)-YEAR(INFO!B$12)-1,YEAR(H54)-YEAR(INFO!B$12)),YEAR(H54)-YEAR(INFO!B$12)-1)),"")</f>
      </c>
      <c r="W54" s="94"/>
      <c r="X54" s="269">
        <f>IF(INFO!$B$13&lt;&gt;"",IF(INFO!$B$13&lt;&gt;0,IF(W54&lt;&gt;"",IF(W54&lt;&gt;0,W54*100*100/(INFO!$B$13*INFO!$B$13),""),""),""),"")</f>
      </c>
    </row>
    <row r="55" spans="1:24" ht="12.75">
      <c r="A55" s="212">
        <f>COUNTIF($M$2:M55,"W")+COUNTIF($M$2:M55,"T")</f>
        <v>0</v>
      </c>
      <c r="B55" s="220">
        <f>COUNTIF($M$33:M55,"W")+COUNTIF($M$33:M55,"T")</f>
        <v>0</v>
      </c>
      <c r="C55" s="220">
        <f>COUNTIF($M$55:M55,"W")+COUNTIF($M$55:M55,"T")</f>
        <v>0</v>
      </c>
      <c r="D55" s="220">
        <f t="shared" si="7"/>
        <v>8</v>
      </c>
      <c r="E55" s="220">
        <v>23</v>
      </c>
      <c r="F55" s="220">
        <v>2</v>
      </c>
      <c r="G55" s="220">
        <f t="shared" si="4"/>
        <v>2009</v>
      </c>
      <c r="H55" s="310">
        <f>DATEVALUE(E55&amp;"/"&amp;F55&amp;"/"&amp;G55)</f>
        <v>39867</v>
      </c>
      <c r="I55" s="78"/>
      <c r="J55" s="46"/>
      <c r="K55" s="47"/>
      <c r="L55" s="207">
        <f t="shared" si="3"/>
      </c>
      <c r="M55" s="64"/>
      <c r="N55" s="49"/>
      <c r="O55" s="257">
        <f t="shared" si="5"/>
      </c>
      <c r="P55" s="48"/>
      <c r="Q55" s="50"/>
      <c r="R55" s="50"/>
      <c r="S55" s="50"/>
      <c r="T55" s="50"/>
      <c r="U55" s="62">
        <f t="shared" si="2"/>
      </c>
      <c r="V55" s="50">
        <f>IF(INFO!B$12&lt;&gt;"",IF(MONTH(H55)-MONTH(INFO!B$12)&gt;0,YEAR(H55)-YEAR(INFO!B$12),IF(MONTH(H55)-MONTH(INFO!B$12)=0,IF(DAY(H55)-DAY(INFO!B$12)&lt;0,YEAR(H55)-YEAR(INFO!B$12)-1,YEAR(H55)-YEAR(INFO!B$12)),YEAR(H55)-YEAR(INFO!B$12)-1)),"")</f>
      </c>
      <c r="W55" s="51"/>
      <c r="X55" s="267">
        <f>IF(INFO!$B$13&lt;&gt;"",IF(INFO!$B$13&lt;&gt;0,IF(W55&lt;&gt;"",IF(W55&lt;&gt;0,W55*100*100/(INFO!$B$13*INFO!$B$13),""),""),""),"")</f>
      </c>
    </row>
    <row r="56" spans="1:24" ht="12.75">
      <c r="A56" s="218">
        <f>COUNTIF($M$2:M56,"W")+COUNTIF($M$2:M56,"T")</f>
        <v>0</v>
      </c>
      <c r="B56" s="221">
        <f>COUNTIF($M$33:M56,"W")+COUNTIF($M$33:M56,"T")</f>
        <v>0</v>
      </c>
      <c r="C56" s="221">
        <f>COUNTIF($M$55:M56,"W")+COUNTIF($M$55:M56,"T")</f>
        <v>0</v>
      </c>
      <c r="D56" s="221">
        <f t="shared" si="7"/>
        <v>8</v>
      </c>
      <c r="E56" s="221">
        <v>24</v>
      </c>
      <c r="F56" s="221">
        <v>2</v>
      </c>
      <c r="G56" s="221">
        <f t="shared" si="4"/>
        <v>2009</v>
      </c>
      <c r="H56" s="311">
        <f>DATEVALUE(E56&amp;"/"&amp;F56&amp;"/"&amp;G56)</f>
        <v>39868</v>
      </c>
      <c r="I56" s="17"/>
      <c r="J56" s="7"/>
      <c r="K56" s="8"/>
      <c r="L56" s="207">
        <f t="shared" si="3"/>
      </c>
      <c r="M56" s="43"/>
      <c r="N56" s="10"/>
      <c r="O56" s="254">
        <f t="shared" si="5"/>
      </c>
      <c r="P56" s="11"/>
      <c r="Q56" s="12"/>
      <c r="R56" s="12"/>
      <c r="S56" s="12"/>
      <c r="T56" s="12"/>
      <c r="U56" s="9">
        <f t="shared" si="2"/>
      </c>
      <c r="V56" s="12">
        <f>IF(INFO!B$12&lt;&gt;"",IF(MONTH(H56)-MONTH(INFO!B$12)&gt;0,YEAR(H56)-YEAR(INFO!B$12),IF(MONTH(H56)-MONTH(INFO!B$12)=0,IF(DAY(H56)-DAY(INFO!B$12)&lt;0,YEAR(H56)-YEAR(INFO!B$12)-1,YEAR(H56)-YEAR(INFO!B$12)),YEAR(H56)-YEAR(INFO!B$12)-1)),"")</f>
      </c>
      <c r="W56" s="13"/>
      <c r="X56" s="264">
        <f>IF(INFO!$B$13&lt;&gt;"",IF(INFO!$B$13&lt;&gt;0,IF(W56&lt;&gt;"",IF(W56&lt;&gt;0,W56*100*100/(INFO!$B$13*INFO!$B$13),""),""),""),"")</f>
      </c>
    </row>
    <row r="57" spans="1:24" ht="12.75">
      <c r="A57" s="218">
        <f>COUNTIF($M$2:M57,"W")+COUNTIF($M$2:M57,"T")</f>
        <v>0</v>
      </c>
      <c r="B57" s="221">
        <f>COUNTIF($M$33:M57,"W")+COUNTIF($M$33:M57,"T")</f>
        <v>0</v>
      </c>
      <c r="C57" s="221">
        <f>COUNTIF($M$55:M57,"W")+COUNTIF($M$55:M57,"T")</f>
        <v>0</v>
      </c>
      <c r="D57" s="221">
        <f t="shared" si="7"/>
        <v>8</v>
      </c>
      <c r="E57" s="221">
        <v>25</v>
      </c>
      <c r="F57" s="221">
        <v>2</v>
      </c>
      <c r="G57" s="221">
        <f t="shared" si="4"/>
        <v>2009</v>
      </c>
      <c r="H57" s="311">
        <f>DATEVALUE(E57&amp;"/"&amp;F57&amp;"/"&amp;G57)</f>
        <v>39869</v>
      </c>
      <c r="I57" s="17"/>
      <c r="J57" s="7"/>
      <c r="K57" s="8"/>
      <c r="L57" s="207">
        <f t="shared" si="3"/>
      </c>
      <c r="M57" s="43"/>
      <c r="N57" s="10"/>
      <c r="O57" s="254">
        <f t="shared" si="5"/>
      </c>
      <c r="P57" s="11"/>
      <c r="Q57" s="12"/>
      <c r="R57" s="12"/>
      <c r="S57" s="12"/>
      <c r="T57" s="12"/>
      <c r="U57" s="9">
        <f t="shared" si="2"/>
      </c>
      <c r="V57" s="12">
        <f>IF(INFO!B$12&lt;&gt;"",IF(MONTH(H57)-MONTH(INFO!B$12)&gt;0,YEAR(H57)-YEAR(INFO!B$12),IF(MONTH(H57)-MONTH(INFO!B$12)=0,IF(DAY(H57)-DAY(INFO!B$12)&lt;0,YEAR(H57)-YEAR(INFO!B$12)-1,YEAR(H57)-YEAR(INFO!B$12)),YEAR(H57)-YEAR(INFO!B$12)-1)),"")</f>
      </c>
      <c r="W57" s="13"/>
      <c r="X57" s="264">
        <f>IF(INFO!$B$13&lt;&gt;"",IF(INFO!$B$13&lt;&gt;0,IF(W57&lt;&gt;"",IF(W57&lt;&gt;0,W57*100*100/(INFO!$B$13*INFO!$B$13),""),""),""),"")</f>
      </c>
    </row>
    <row r="58" spans="1:24" ht="12.75">
      <c r="A58" s="218">
        <f>COUNTIF($M$2:M58,"W")+COUNTIF($M$2:M58,"T")</f>
        <v>0</v>
      </c>
      <c r="B58" s="221">
        <f>COUNTIF($M$33:M58,"W")+COUNTIF($M$33:M58,"T")</f>
        <v>0</v>
      </c>
      <c r="C58" s="221">
        <f>COUNTIF($M$55:M58,"W")+COUNTIF($M$55:M58,"T")</f>
        <v>0</v>
      </c>
      <c r="D58" s="221">
        <f t="shared" si="7"/>
        <v>8</v>
      </c>
      <c r="E58" s="221">
        <v>26</v>
      </c>
      <c r="F58" s="221">
        <v>2</v>
      </c>
      <c r="G58" s="221">
        <f t="shared" si="4"/>
        <v>2009</v>
      </c>
      <c r="H58" s="311">
        <f>DATEVALUE(E58&amp;"/"&amp;F58&amp;"/"&amp;G58)</f>
        <v>39870</v>
      </c>
      <c r="I58" s="17"/>
      <c r="J58" s="7"/>
      <c r="K58" s="8"/>
      <c r="L58" s="207">
        <f t="shared" si="3"/>
      </c>
      <c r="M58" s="43"/>
      <c r="N58" s="16"/>
      <c r="O58" s="254">
        <f t="shared" si="5"/>
      </c>
      <c r="P58" s="11"/>
      <c r="Q58" s="12"/>
      <c r="R58" s="12"/>
      <c r="S58" s="12"/>
      <c r="T58" s="12"/>
      <c r="U58" s="9">
        <f t="shared" si="2"/>
      </c>
      <c r="V58" s="12">
        <f>IF(INFO!B$12&lt;&gt;"",IF(MONTH(H58)-MONTH(INFO!B$12)&gt;0,YEAR(H58)-YEAR(INFO!B$12),IF(MONTH(H58)-MONTH(INFO!B$12)=0,IF(DAY(H58)-DAY(INFO!B$12)&lt;0,YEAR(H58)-YEAR(INFO!B$12)-1,YEAR(H58)-YEAR(INFO!B$12)),YEAR(H58)-YEAR(INFO!B$12)-1)),"")</f>
      </c>
      <c r="W58" s="13"/>
      <c r="X58" s="264">
        <f>IF(INFO!$B$13&lt;&gt;"",IF(INFO!$B$13&lt;&gt;0,IF(W58&lt;&gt;"",IF(W58&lt;&gt;0,W58*100*100/(INFO!$B$13*INFO!$B$13),""),""),""),"")</f>
      </c>
    </row>
    <row r="59" spans="1:24" ht="12.75">
      <c r="A59" s="218">
        <f>COUNTIF($M$2:M59,"W")+COUNTIF($M$2:M59,"T")</f>
        <v>0</v>
      </c>
      <c r="B59" s="221">
        <f>COUNTIF($M$33:M59,"W")+COUNTIF($M$33:M59,"T")</f>
        <v>0</v>
      </c>
      <c r="C59" s="221">
        <f>COUNTIF($M$55:M59,"W")+COUNTIF($M$55:M59,"T")</f>
        <v>0</v>
      </c>
      <c r="D59" s="221">
        <f t="shared" si="7"/>
        <v>8</v>
      </c>
      <c r="E59" s="221">
        <v>27</v>
      </c>
      <c r="F59" s="221">
        <v>2</v>
      </c>
      <c r="G59" s="221">
        <f t="shared" si="4"/>
        <v>2009</v>
      </c>
      <c r="H59" s="311">
        <f>DATEVALUE(E59&amp;"/"&amp;F59&amp;"/"&amp;G59)</f>
        <v>39871</v>
      </c>
      <c r="I59" s="17"/>
      <c r="J59" s="7"/>
      <c r="K59" s="8"/>
      <c r="L59" s="207">
        <f t="shared" si="3"/>
      </c>
      <c r="M59" s="43"/>
      <c r="N59" s="10"/>
      <c r="O59" s="254">
        <f>IF(J59&lt;&gt;"",IF(J59=0,"",IF(K59=0,"",K59/J59)),"")</f>
      </c>
      <c r="P59" s="11"/>
      <c r="Q59" s="12"/>
      <c r="R59" s="12"/>
      <c r="S59" s="12"/>
      <c r="T59" s="12"/>
      <c r="U59" s="9">
        <f t="shared" si="2"/>
      </c>
      <c r="V59" s="12">
        <f>IF(INFO!B$12&lt;&gt;"",IF(MONTH(H59)-MONTH(INFO!B$12)&gt;0,YEAR(H59)-YEAR(INFO!B$12),IF(MONTH(H59)-MONTH(INFO!B$12)=0,IF(DAY(H59)-DAY(INFO!B$12)&lt;0,YEAR(H59)-YEAR(INFO!B$12)-1,YEAR(H59)-YEAR(INFO!B$12)),YEAR(H59)-YEAR(INFO!B$12)-1)),"")</f>
      </c>
      <c r="W59" s="13"/>
      <c r="X59" s="264">
        <f>IF(INFO!$B$13&lt;&gt;"",IF(INFO!$B$13&lt;&gt;0,IF(W59&lt;&gt;"",IF(W59&lt;&gt;0,W59*100*100/(INFO!$B$13*INFO!$B$13),""),""),""),"")</f>
      </c>
    </row>
    <row r="60" spans="1:24" ht="12.75">
      <c r="A60" s="218">
        <f>COUNTIF($M$2:M60,"W")+COUNTIF($M$2:M60,"T")</f>
        <v>0</v>
      </c>
      <c r="B60" s="221">
        <f>COUNTIF($M$33:M60,"W")+COUNTIF($M$33:M60,"T")</f>
        <v>0</v>
      </c>
      <c r="C60" s="221">
        <f>COUNTIF($M$55:M60,"W")+COUNTIF($M$55:M60,"T")</f>
        <v>0</v>
      </c>
      <c r="D60" s="221">
        <f t="shared" si="7"/>
        <v>8</v>
      </c>
      <c r="E60" s="221">
        <v>28</v>
      </c>
      <c r="F60" s="221">
        <v>2</v>
      </c>
      <c r="G60" s="221">
        <f t="shared" si="4"/>
        <v>2009</v>
      </c>
      <c r="H60" s="311">
        <f>DATEVALUE(E60&amp;"/"&amp;F60&amp;"/"&amp;G60)</f>
        <v>39872</v>
      </c>
      <c r="I60" s="17"/>
      <c r="J60" s="67"/>
      <c r="K60" s="68"/>
      <c r="L60" s="208">
        <f t="shared" si="3"/>
      </c>
      <c r="M60" s="81"/>
      <c r="N60" s="82"/>
      <c r="O60" s="258">
        <f t="shared" si="5"/>
      </c>
      <c r="P60" s="63"/>
      <c r="Q60" s="69"/>
      <c r="R60" s="69"/>
      <c r="S60" s="69"/>
      <c r="T60" s="69"/>
      <c r="U60" s="67">
        <f t="shared" si="2"/>
      </c>
      <c r="V60" s="69">
        <f>IF(INFO!B$12&lt;&gt;"",IF(MONTH(H60)-MONTH(INFO!B$12)&gt;0,YEAR(H60)-YEAR(INFO!B$12),IF(MONTH(H60)-MONTH(INFO!B$12)=0,IF(DAY(H60)-DAY(INFO!B$12)&lt;0,YEAR(H60)-YEAR(INFO!B$12)-1,YEAR(H60)-YEAR(INFO!B$12)),YEAR(H60)-YEAR(INFO!B$12)-1)),"")</f>
      </c>
      <c r="W60" s="70"/>
      <c r="X60" s="268">
        <f>IF(INFO!$B$13&lt;&gt;"",IF(INFO!$B$13&lt;&gt;0,IF(W60&lt;&gt;"",IF(W60&lt;&gt;0,W60*100*100/(INFO!$B$13*INFO!$B$13),""),""),""),"")</f>
      </c>
    </row>
    <row r="61" spans="1:24" ht="13.5" thickBot="1">
      <c r="A61" s="166">
        <f>COUNTIF($M$2:M61,"W")+COUNTIF($M$2:M61,"T")</f>
        <v>0</v>
      </c>
      <c r="B61" s="222">
        <f>COUNTIF($M$61:M61,"W")+COUNTIF($M$61:M61,"T")</f>
        <v>0</v>
      </c>
      <c r="C61" s="219">
        <f>COUNTIF($M$55:M61,"W")+COUNTIF($M$55:M61,"T")</f>
        <v>0</v>
      </c>
      <c r="D61" s="219">
        <f t="shared" si="7"/>
        <v>8</v>
      </c>
      <c r="E61" s="222">
        <v>1</v>
      </c>
      <c r="F61" s="222">
        <v>3</v>
      </c>
      <c r="G61" s="222">
        <f t="shared" si="4"/>
        <v>2009</v>
      </c>
      <c r="H61" s="111">
        <f>DATEVALUE(E61&amp;"/"&amp;F61&amp;"/"&amp;G61)</f>
        <v>39873</v>
      </c>
      <c r="I61" s="112"/>
      <c r="J61" s="90"/>
      <c r="K61" s="91"/>
      <c r="L61" s="209">
        <f t="shared" si="3"/>
      </c>
      <c r="M61" s="86"/>
      <c r="N61" s="87"/>
      <c r="O61" s="259">
        <f t="shared" si="5"/>
      </c>
      <c r="P61" s="92"/>
      <c r="Q61" s="93"/>
      <c r="R61" s="93"/>
      <c r="S61" s="93"/>
      <c r="T61" s="93"/>
      <c r="U61" s="90">
        <f t="shared" si="2"/>
      </c>
      <c r="V61" s="93">
        <f>IF(INFO!B$12&lt;&gt;"",IF(MONTH(H61)-MONTH(INFO!B$12)&gt;0,YEAR(H61)-YEAR(INFO!B$12),IF(MONTH(H61)-MONTH(INFO!B$12)=0,IF(DAY(H61)-DAY(INFO!B$12)&lt;0,YEAR(H61)-YEAR(INFO!B$12)-1,YEAR(H61)-YEAR(INFO!B$12)),YEAR(H61)-YEAR(INFO!B$12)-1)),"")</f>
      </c>
      <c r="W61" s="94"/>
      <c r="X61" s="269">
        <f>IF(INFO!$B$13&lt;&gt;"",IF(INFO!$B$13&lt;&gt;0,IF(W61&lt;&gt;"",IF(W61&lt;&gt;0,W61*100*100/(INFO!$B$13*INFO!$B$13),""),""),""),"")</f>
      </c>
    </row>
    <row r="62" spans="1:24" ht="12.75">
      <c r="A62" s="212">
        <f>COUNTIF($M$2:M62,"W")+COUNTIF($M$2:M62,"T")</f>
        <v>0</v>
      </c>
      <c r="B62" s="223">
        <f>COUNTIF($M$61:M62,"W")+COUNTIF($M$61:M62,"T")</f>
        <v>0</v>
      </c>
      <c r="C62" s="223">
        <f>COUNTIF($M$62:M62,"W")+COUNTIF($M$62:M62,"T")</f>
        <v>0</v>
      </c>
      <c r="D62" s="223">
        <f t="shared" si="7"/>
        <v>9</v>
      </c>
      <c r="E62" s="223">
        <v>2</v>
      </c>
      <c r="F62" s="223">
        <v>3</v>
      </c>
      <c r="G62" s="223">
        <f t="shared" si="4"/>
        <v>2009</v>
      </c>
      <c r="H62" s="113">
        <f>DATEVALUE(E62&amp;"/"&amp;F62&amp;"/"&amp;G62)</f>
        <v>39874</v>
      </c>
      <c r="I62" s="114"/>
      <c r="J62" s="46"/>
      <c r="K62" s="47"/>
      <c r="L62" s="207">
        <f t="shared" si="3"/>
      </c>
      <c r="M62" s="64"/>
      <c r="N62" s="49"/>
      <c r="O62" s="257">
        <f t="shared" si="5"/>
      </c>
      <c r="P62" s="48"/>
      <c r="Q62" s="50"/>
      <c r="R62" s="50"/>
      <c r="S62" s="50"/>
      <c r="T62" s="50"/>
      <c r="U62" s="62">
        <f t="shared" si="2"/>
      </c>
      <c r="V62" s="50">
        <f>IF(INFO!B$12&lt;&gt;"",IF(MONTH(H62)-MONTH(INFO!B$12)&gt;0,YEAR(H62)-YEAR(INFO!B$12),IF(MONTH(H62)-MONTH(INFO!B$12)=0,IF(DAY(H62)-DAY(INFO!B$12)&lt;0,YEAR(H62)-YEAR(INFO!B$12)-1,YEAR(H62)-YEAR(INFO!B$12)),YEAR(H62)-YEAR(INFO!B$12)-1)),"")</f>
      </c>
      <c r="W62" s="51"/>
      <c r="X62" s="267">
        <f>IF(INFO!$B$13&lt;&gt;"",IF(INFO!$B$13&lt;&gt;0,IF(W62&lt;&gt;"",IF(W62&lt;&gt;0,W62*100*100/(INFO!$B$13*INFO!$B$13),""),""),""),"")</f>
      </c>
    </row>
    <row r="63" spans="1:24" ht="12.75">
      <c r="A63" s="218">
        <f>COUNTIF($M$2:M63,"W")+COUNTIF($M$2:M63,"T")</f>
        <v>0</v>
      </c>
      <c r="B63" s="224">
        <f>COUNTIF($M$61:M63,"W")+COUNTIF($M$61:M63,"T")</f>
        <v>0</v>
      </c>
      <c r="C63" s="224">
        <f>COUNTIF($M$62:M63,"W")+COUNTIF($M$62:M63,"T")</f>
        <v>0</v>
      </c>
      <c r="D63" s="224">
        <f t="shared" si="7"/>
        <v>9</v>
      </c>
      <c r="E63" s="224">
        <v>3</v>
      </c>
      <c r="F63" s="224">
        <v>3</v>
      </c>
      <c r="G63" s="224">
        <f t="shared" si="4"/>
        <v>2009</v>
      </c>
      <c r="H63" s="18">
        <f>DATEVALUE(E63&amp;"/"&amp;F63&amp;"/"&amp;G63)</f>
        <v>39875</v>
      </c>
      <c r="I63" s="19"/>
      <c r="J63" s="7"/>
      <c r="K63" s="8"/>
      <c r="L63" s="207">
        <f t="shared" si="3"/>
      </c>
      <c r="M63" s="43"/>
      <c r="N63" s="10"/>
      <c r="O63" s="254">
        <f t="shared" si="5"/>
      </c>
      <c r="P63" s="11"/>
      <c r="Q63" s="12"/>
      <c r="R63" s="12"/>
      <c r="S63" s="12"/>
      <c r="T63" s="12"/>
      <c r="U63" s="9">
        <f t="shared" si="2"/>
      </c>
      <c r="V63" s="12">
        <f>IF(INFO!B$12&lt;&gt;"",IF(MONTH(H63)-MONTH(INFO!B$12)&gt;0,YEAR(H63)-YEAR(INFO!B$12),IF(MONTH(H63)-MONTH(INFO!B$12)=0,IF(DAY(H63)-DAY(INFO!B$12)&lt;0,YEAR(H63)-YEAR(INFO!B$12)-1,YEAR(H63)-YEAR(INFO!B$12)),YEAR(H63)-YEAR(INFO!B$12)-1)),"")</f>
      </c>
      <c r="W63" s="13"/>
      <c r="X63" s="264">
        <f>IF(INFO!$B$13&lt;&gt;"",IF(INFO!$B$13&lt;&gt;0,IF(W63&lt;&gt;"",IF(W63&lt;&gt;0,W63*100*100/(INFO!$B$13*INFO!$B$13),""),""),""),"")</f>
      </c>
    </row>
    <row r="64" spans="1:24" ht="12.75">
      <c r="A64" s="218">
        <f>COUNTIF($M$2:M64,"W")+COUNTIF($M$2:M64,"T")</f>
        <v>0</v>
      </c>
      <c r="B64" s="224">
        <f>COUNTIF($M$61:M64,"W")+COUNTIF($M$61:M64,"T")</f>
        <v>0</v>
      </c>
      <c r="C64" s="224">
        <f>COUNTIF($M$62:M64,"W")+COUNTIF($M$62:M64,"T")</f>
        <v>0</v>
      </c>
      <c r="D64" s="224">
        <f t="shared" si="7"/>
        <v>9</v>
      </c>
      <c r="E64" s="224">
        <v>4</v>
      </c>
      <c r="F64" s="224">
        <v>3</v>
      </c>
      <c r="G64" s="224">
        <f t="shared" si="4"/>
        <v>2009</v>
      </c>
      <c r="H64" s="18">
        <f>DATEVALUE(E64&amp;"/"&amp;F64&amp;"/"&amp;G64)</f>
        <v>39876</v>
      </c>
      <c r="I64" s="19"/>
      <c r="J64" s="7"/>
      <c r="K64" s="8"/>
      <c r="L64" s="207">
        <f t="shared" si="3"/>
      </c>
      <c r="M64" s="43"/>
      <c r="N64" s="16"/>
      <c r="O64" s="254">
        <f t="shared" si="5"/>
      </c>
      <c r="P64" s="11"/>
      <c r="Q64" s="12"/>
      <c r="R64" s="12"/>
      <c r="S64" s="12"/>
      <c r="T64" s="12"/>
      <c r="U64" s="9">
        <f t="shared" si="2"/>
      </c>
      <c r="V64" s="12">
        <f>IF(INFO!B$12&lt;&gt;"",IF(MONTH(H64)-MONTH(INFO!B$12)&gt;0,YEAR(H64)-YEAR(INFO!B$12),IF(MONTH(H64)-MONTH(INFO!B$12)=0,IF(DAY(H64)-DAY(INFO!B$12)&lt;0,YEAR(H64)-YEAR(INFO!B$12)-1,YEAR(H64)-YEAR(INFO!B$12)),YEAR(H64)-YEAR(INFO!B$12)-1)),"")</f>
      </c>
      <c r="W64" s="13"/>
      <c r="X64" s="264">
        <f>IF(INFO!$B$13&lt;&gt;"",IF(INFO!$B$13&lt;&gt;0,IF(W64&lt;&gt;"",IF(W64&lt;&gt;0,W64*100*100/(INFO!$B$13*INFO!$B$13),""),""),""),"")</f>
      </c>
    </row>
    <row r="65" spans="1:24" ht="12.75">
      <c r="A65" s="218">
        <f>COUNTIF($M$2:M65,"W")+COUNTIF($M$2:M65,"T")</f>
        <v>0</v>
      </c>
      <c r="B65" s="224">
        <f>COUNTIF($M$61:M65,"W")+COUNTIF($M$61:M65,"T")</f>
        <v>0</v>
      </c>
      <c r="C65" s="224">
        <f>COUNTIF($M$62:M65,"W")+COUNTIF($M$62:M65,"T")</f>
        <v>0</v>
      </c>
      <c r="D65" s="224">
        <f t="shared" si="7"/>
        <v>9</v>
      </c>
      <c r="E65" s="224">
        <v>5</v>
      </c>
      <c r="F65" s="224">
        <v>3</v>
      </c>
      <c r="G65" s="224">
        <f t="shared" si="4"/>
        <v>2009</v>
      </c>
      <c r="H65" s="18">
        <f>DATEVALUE(E65&amp;"/"&amp;F65&amp;"/"&amp;G65)</f>
        <v>39877</v>
      </c>
      <c r="I65" s="19"/>
      <c r="J65" s="7"/>
      <c r="K65" s="8"/>
      <c r="L65" s="207">
        <f t="shared" si="3"/>
      </c>
      <c r="M65" s="43"/>
      <c r="N65" s="10"/>
      <c r="O65" s="254">
        <f t="shared" si="5"/>
      </c>
      <c r="P65" s="11"/>
      <c r="Q65" s="12"/>
      <c r="R65" s="12"/>
      <c r="S65" s="12"/>
      <c r="T65" s="12"/>
      <c r="U65" s="9">
        <f t="shared" si="2"/>
      </c>
      <c r="V65" s="12">
        <f>IF(INFO!B$12&lt;&gt;"",IF(MONTH(H65)-MONTH(INFO!B$12)&gt;0,YEAR(H65)-YEAR(INFO!B$12),IF(MONTH(H65)-MONTH(INFO!B$12)=0,IF(DAY(H65)-DAY(INFO!B$12)&lt;0,YEAR(H65)-YEAR(INFO!B$12)-1,YEAR(H65)-YEAR(INFO!B$12)),YEAR(H65)-YEAR(INFO!B$12)-1)),"")</f>
      </c>
      <c r="W65" s="13"/>
      <c r="X65" s="264">
        <f>IF(INFO!$B$13&lt;&gt;"",IF(INFO!$B$13&lt;&gt;0,IF(W65&lt;&gt;"",IF(W65&lt;&gt;0,W65*100*100/(INFO!$B$13*INFO!$B$13),""),""),""),"")</f>
      </c>
    </row>
    <row r="66" spans="1:24" ht="12.75">
      <c r="A66" s="218">
        <f>COUNTIF($M$2:M66,"W")+COUNTIF($M$2:M66,"T")</f>
        <v>0</v>
      </c>
      <c r="B66" s="224">
        <f>COUNTIF($M$61:M66,"W")+COUNTIF($M$61:M66,"T")</f>
        <v>0</v>
      </c>
      <c r="C66" s="224">
        <f>COUNTIF($M$62:M66,"W")+COUNTIF($M$62:M66,"T")</f>
        <v>0</v>
      </c>
      <c r="D66" s="224">
        <f t="shared" si="7"/>
        <v>9</v>
      </c>
      <c r="E66" s="224">
        <v>6</v>
      </c>
      <c r="F66" s="224">
        <v>3</v>
      </c>
      <c r="G66" s="224">
        <f t="shared" si="4"/>
        <v>2009</v>
      </c>
      <c r="H66" s="18">
        <f>DATEVALUE(E66&amp;"/"&amp;F66&amp;"/"&amp;G66)</f>
        <v>39878</v>
      </c>
      <c r="I66" s="19"/>
      <c r="J66" s="7"/>
      <c r="K66" s="8"/>
      <c r="L66" s="207">
        <f t="shared" si="3"/>
      </c>
      <c r="M66" s="43"/>
      <c r="N66" s="10"/>
      <c r="O66" s="254">
        <f t="shared" si="5"/>
      </c>
      <c r="P66" s="11"/>
      <c r="Q66" s="12"/>
      <c r="R66" s="12"/>
      <c r="S66" s="12"/>
      <c r="T66" s="12"/>
      <c r="U66" s="9">
        <f t="shared" si="2"/>
      </c>
      <c r="V66" s="12">
        <f>IF(INFO!B$12&lt;&gt;"",IF(MONTH(H66)-MONTH(INFO!B$12)&gt;0,YEAR(H66)-YEAR(INFO!B$12),IF(MONTH(H66)-MONTH(INFO!B$12)=0,IF(DAY(H66)-DAY(INFO!B$12)&lt;0,YEAR(H66)-YEAR(INFO!B$12)-1,YEAR(H66)-YEAR(INFO!B$12)),YEAR(H66)-YEAR(INFO!B$12)-1)),"")</f>
      </c>
      <c r="W66" s="13"/>
      <c r="X66" s="264">
        <f>IF(INFO!$B$13&lt;&gt;"",IF(INFO!$B$13&lt;&gt;0,IF(W66&lt;&gt;"",IF(W66&lt;&gt;0,W66*100*100/(INFO!$B$13*INFO!$B$13),""),""),""),"")</f>
      </c>
    </row>
    <row r="67" spans="1:24" ht="12.75">
      <c r="A67" s="218">
        <f>COUNTIF($M$2:M67,"W")+COUNTIF($M$2:M67,"T")</f>
        <v>0</v>
      </c>
      <c r="B67" s="224">
        <f>COUNTIF($M$61:M67,"W")+COUNTIF($M$61:M67,"T")</f>
        <v>0</v>
      </c>
      <c r="C67" s="224">
        <f>COUNTIF($M$62:M67,"W")+COUNTIF($M$62:M67,"T")</f>
        <v>0</v>
      </c>
      <c r="D67" s="224">
        <f aca="true" t="shared" si="8" ref="D67:D130">ROUND((H67-H$2)/7,0)</f>
        <v>9</v>
      </c>
      <c r="E67" s="224">
        <v>7</v>
      </c>
      <c r="F67" s="224">
        <v>3</v>
      </c>
      <c r="G67" s="224">
        <f t="shared" si="4"/>
        <v>2009</v>
      </c>
      <c r="H67" s="18">
        <f>DATEVALUE(E67&amp;"/"&amp;F67&amp;"/"&amp;G67)</f>
        <v>39879</v>
      </c>
      <c r="I67" s="19"/>
      <c r="J67" s="67"/>
      <c r="K67" s="68"/>
      <c r="L67" s="208">
        <f t="shared" si="3"/>
      </c>
      <c r="M67" s="81"/>
      <c r="N67" s="82"/>
      <c r="O67" s="258">
        <f t="shared" si="5"/>
      </c>
      <c r="P67" s="63"/>
      <c r="Q67" s="69"/>
      <c r="R67" s="69"/>
      <c r="S67" s="69"/>
      <c r="T67" s="69"/>
      <c r="U67" s="67">
        <f aca="true" t="shared" si="9" ref="U67:U130">IF(V67&lt;&gt;"",IF(S67&gt;0,IF(L67="","",(L67/S67)*(220/(220-V67))*100),""),"")</f>
      </c>
      <c r="V67" s="69">
        <f>IF(INFO!B$12&lt;&gt;"",IF(MONTH(H67)-MONTH(INFO!B$12)&gt;0,YEAR(H67)-YEAR(INFO!B$12),IF(MONTH(H67)-MONTH(INFO!B$12)=0,IF(DAY(H67)-DAY(INFO!B$12)&lt;0,YEAR(H67)-YEAR(INFO!B$12)-1,YEAR(H67)-YEAR(INFO!B$12)),YEAR(H67)-YEAR(INFO!B$12)-1)),"")</f>
      </c>
      <c r="W67" s="70"/>
      <c r="X67" s="268">
        <f>IF(INFO!$B$13&lt;&gt;"",IF(INFO!$B$13&lt;&gt;0,IF(W67&lt;&gt;"",IF(W67&lt;&gt;0,W67*100*100/(INFO!$B$13*INFO!$B$13),""),""),""),"")</f>
      </c>
    </row>
    <row r="68" spans="1:24" ht="13.5" thickBot="1">
      <c r="A68" s="166">
        <f>COUNTIF($M$2:M68,"W")+COUNTIF($M$2:M68,"T")</f>
        <v>0</v>
      </c>
      <c r="B68" s="222">
        <f>COUNTIF($M$61:M68,"W")+COUNTIF($M$61:M68,"T")</f>
        <v>0</v>
      </c>
      <c r="C68" s="222">
        <f>COUNTIF($M$62:M68,"W")+COUNTIF($M$62:M68,"T")</f>
        <v>0</v>
      </c>
      <c r="D68" s="222">
        <f t="shared" si="8"/>
        <v>9</v>
      </c>
      <c r="E68" s="222">
        <v>8</v>
      </c>
      <c r="F68" s="222">
        <v>3</v>
      </c>
      <c r="G68" s="222">
        <f t="shared" si="4"/>
        <v>2009</v>
      </c>
      <c r="H68" s="111">
        <f>DATEVALUE(E68&amp;"/"&amp;F68&amp;"/"&amp;G68)</f>
        <v>39880</v>
      </c>
      <c r="I68" s="112"/>
      <c r="J68" s="90"/>
      <c r="K68" s="91"/>
      <c r="L68" s="209">
        <f aca="true" t="shared" si="10" ref="L68:L131">IF(J68&lt;&gt;"",IF(J68=0,IF(K68=0,"","km's ?"),IF(K68&lt;&gt;"",IF(K68=0,"tijd ?",J68/(K68*24)),"")),"")</f>
      </c>
      <c r="M68" s="86"/>
      <c r="N68" s="87"/>
      <c r="O68" s="259">
        <f t="shared" si="5"/>
      </c>
      <c r="P68" s="92"/>
      <c r="Q68" s="93"/>
      <c r="R68" s="93"/>
      <c r="S68" s="93"/>
      <c r="T68" s="93"/>
      <c r="U68" s="90">
        <f t="shared" si="9"/>
      </c>
      <c r="V68" s="93">
        <f>IF(INFO!B$12&lt;&gt;"",IF(MONTH(H68)-MONTH(INFO!B$12)&gt;0,YEAR(H68)-YEAR(INFO!B$12),IF(MONTH(H68)-MONTH(INFO!B$12)=0,IF(DAY(H68)-DAY(INFO!B$12)&lt;0,YEAR(H68)-YEAR(INFO!B$12)-1,YEAR(H68)-YEAR(INFO!B$12)),YEAR(H68)-YEAR(INFO!B$12)-1)),"")</f>
      </c>
      <c r="W68" s="94"/>
      <c r="X68" s="269">
        <f>IF(INFO!$B$13&lt;&gt;"",IF(INFO!$B$13&lt;&gt;0,IF(W68&lt;&gt;"",IF(W68&lt;&gt;0,W68*100*100/(INFO!$B$13*INFO!$B$13),""),""),""),"")</f>
      </c>
    </row>
    <row r="69" spans="1:24" ht="12.75">
      <c r="A69" s="212">
        <f>COUNTIF($M$2:M69,"W")+COUNTIF($M$2:M69,"T")</f>
        <v>0</v>
      </c>
      <c r="B69" s="223">
        <f>COUNTIF($M$61:M69,"W")+COUNTIF($M$61:M69,"T")</f>
        <v>0</v>
      </c>
      <c r="C69" s="223">
        <f>COUNTIF($M$69:M69,"W")+COUNTIF($M$69:M69,"T")</f>
        <v>0</v>
      </c>
      <c r="D69" s="223">
        <f t="shared" si="8"/>
        <v>10</v>
      </c>
      <c r="E69" s="223">
        <v>9</v>
      </c>
      <c r="F69" s="223">
        <v>3</v>
      </c>
      <c r="G69" s="223">
        <f t="shared" si="4"/>
        <v>2009</v>
      </c>
      <c r="H69" s="113">
        <f>DATEVALUE(E69&amp;"/"&amp;F69&amp;"/"&amp;G69)</f>
        <v>39881</v>
      </c>
      <c r="I69" s="114"/>
      <c r="J69" s="46"/>
      <c r="K69" s="47"/>
      <c r="L69" s="207">
        <f t="shared" si="10"/>
      </c>
      <c r="M69" s="64"/>
      <c r="N69" s="49"/>
      <c r="O69" s="257">
        <f t="shared" si="5"/>
      </c>
      <c r="P69" s="48"/>
      <c r="Q69" s="50"/>
      <c r="R69" s="50"/>
      <c r="S69" s="50"/>
      <c r="T69" s="50"/>
      <c r="U69" s="62">
        <f t="shared" si="9"/>
      </c>
      <c r="V69" s="50">
        <f>IF(INFO!B$12&lt;&gt;"",IF(MONTH(H69)-MONTH(INFO!B$12)&gt;0,YEAR(H69)-YEAR(INFO!B$12),IF(MONTH(H69)-MONTH(INFO!B$12)=0,IF(DAY(H69)-DAY(INFO!B$12)&lt;0,YEAR(H69)-YEAR(INFO!B$12)-1,YEAR(H69)-YEAR(INFO!B$12)),YEAR(H69)-YEAR(INFO!B$12)-1)),"")</f>
      </c>
      <c r="W69" s="51"/>
      <c r="X69" s="267">
        <f>IF(INFO!$B$13&lt;&gt;"",IF(INFO!$B$13&lt;&gt;0,IF(W69&lt;&gt;"",IF(W69&lt;&gt;0,W69*100*100/(INFO!$B$13*INFO!$B$13),""),""),""),"")</f>
      </c>
    </row>
    <row r="70" spans="1:24" ht="12.75">
      <c r="A70" s="218">
        <f>COUNTIF($M$2:M70,"W")+COUNTIF($M$2:M70,"T")</f>
        <v>0</v>
      </c>
      <c r="B70" s="224">
        <f>COUNTIF($M$61:M70,"W")+COUNTIF($M$61:M70,"T")</f>
        <v>0</v>
      </c>
      <c r="C70" s="224">
        <f>COUNTIF($M$69:M70,"W")+COUNTIF($M$69:M70,"T")</f>
        <v>0</v>
      </c>
      <c r="D70" s="224">
        <f t="shared" si="8"/>
        <v>10</v>
      </c>
      <c r="E70" s="224">
        <v>10</v>
      </c>
      <c r="F70" s="224">
        <v>3</v>
      </c>
      <c r="G70" s="224">
        <f aca="true" t="shared" si="11" ref="G70:G133">G69</f>
        <v>2009</v>
      </c>
      <c r="H70" s="18">
        <f>DATEVALUE(E70&amp;"/"&amp;F70&amp;"/"&amp;G70)</f>
        <v>39882</v>
      </c>
      <c r="I70" s="19"/>
      <c r="J70" s="7"/>
      <c r="K70" s="8"/>
      <c r="L70" s="207">
        <f t="shared" si="10"/>
      </c>
      <c r="M70" s="43"/>
      <c r="N70" s="10"/>
      <c r="O70" s="254">
        <f aca="true" t="shared" si="12" ref="O70:O131">IF(J70&lt;&gt;"",IF(J70=0,"",IF(K70=0,"",K70/J70)),"")</f>
      </c>
      <c r="P70" s="11"/>
      <c r="Q70" s="12"/>
      <c r="R70" s="12"/>
      <c r="S70" s="12"/>
      <c r="T70" s="12"/>
      <c r="U70" s="9">
        <f t="shared" si="9"/>
      </c>
      <c r="V70" s="12">
        <f>IF(INFO!B$12&lt;&gt;"",IF(MONTH(H70)-MONTH(INFO!B$12)&gt;0,YEAR(H70)-YEAR(INFO!B$12),IF(MONTH(H70)-MONTH(INFO!B$12)=0,IF(DAY(H70)-DAY(INFO!B$12)&lt;0,YEAR(H70)-YEAR(INFO!B$12)-1,YEAR(H70)-YEAR(INFO!B$12)),YEAR(H70)-YEAR(INFO!B$12)-1)),"")</f>
      </c>
      <c r="W70" s="13"/>
      <c r="X70" s="264">
        <f>IF(INFO!$B$13&lt;&gt;"",IF(INFO!$B$13&lt;&gt;0,IF(W70&lt;&gt;"",IF(W70&lt;&gt;0,W70*100*100/(INFO!$B$13*INFO!$B$13),""),""),""),"")</f>
      </c>
    </row>
    <row r="71" spans="1:24" ht="12.75">
      <c r="A71" s="218">
        <f>COUNTIF($M$2:M71,"W")+COUNTIF($M$2:M71,"T")</f>
        <v>0</v>
      </c>
      <c r="B71" s="224">
        <f>COUNTIF($M$61:M71,"W")+COUNTIF($M$61:M71,"T")</f>
        <v>0</v>
      </c>
      <c r="C71" s="224">
        <f>COUNTIF($M$69:M71,"W")+COUNTIF($M$69:M71,"T")</f>
        <v>0</v>
      </c>
      <c r="D71" s="224">
        <f t="shared" si="8"/>
        <v>10</v>
      </c>
      <c r="E71" s="224">
        <v>11</v>
      </c>
      <c r="F71" s="224">
        <v>3</v>
      </c>
      <c r="G71" s="224">
        <f t="shared" si="11"/>
        <v>2009</v>
      </c>
      <c r="H71" s="18">
        <f>DATEVALUE(E71&amp;"/"&amp;F71&amp;"/"&amp;G71)</f>
        <v>39883</v>
      </c>
      <c r="I71" s="19"/>
      <c r="J71" s="7"/>
      <c r="K71" s="8"/>
      <c r="L71" s="207">
        <f t="shared" si="10"/>
      </c>
      <c r="M71" s="43"/>
      <c r="N71" s="16"/>
      <c r="O71" s="254">
        <f t="shared" si="12"/>
      </c>
      <c r="P71" s="11"/>
      <c r="Q71" s="12"/>
      <c r="R71" s="12"/>
      <c r="S71" s="12"/>
      <c r="T71" s="12"/>
      <c r="U71" s="9">
        <f t="shared" si="9"/>
      </c>
      <c r="V71" s="12">
        <f>IF(INFO!B$12&lt;&gt;"",IF(MONTH(H71)-MONTH(INFO!B$12)&gt;0,YEAR(H71)-YEAR(INFO!B$12),IF(MONTH(H71)-MONTH(INFO!B$12)=0,IF(DAY(H71)-DAY(INFO!B$12)&lt;0,YEAR(H71)-YEAR(INFO!B$12)-1,YEAR(H71)-YEAR(INFO!B$12)),YEAR(H71)-YEAR(INFO!B$12)-1)),"")</f>
      </c>
      <c r="W71" s="13"/>
      <c r="X71" s="264">
        <f>IF(INFO!$B$13&lt;&gt;"",IF(INFO!$B$13&lt;&gt;0,IF(W71&lt;&gt;"",IF(W71&lt;&gt;0,W71*100*100/(INFO!$B$13*INFO!$B$13),""),""),""),"")</f>
      </c>
    </row>
    <row r="72" spans="1:24" ht="12.75">
      <c r="A72" s="218">
        <f>COUNTIF($M$2:M72,"W")+COUNTIF($M$2:M72,"T")</f>
        <v>0</v>
      </c>
      <c r="B72" s="224">
        <f>COUNTIF($M$61:M72,"W")+COUNTIF($M$61:M72,"T")</f>
        <v>0</v>
      </c>
      <c r="C72" s="224">
        <f>COUNTIF($M$69:M72,"W")+COUNTIF($M$69:M72,"T")</f>
        <v>0</v>
      </c>
      <c r="D72" s="224">
        <f t="shared" si="8"/>
        <v>10</v>
      </c>
      <c r="E72" s="224">
        <v>12</v>
      </c>
      <c r="F72" s="224">
        <v>3</v>
      </c>
      <c r="G72" s="224">
        <f t="shared" si="11"/>
        <v>2009</v>
      </c>
      <c r="H72" s="18">
        <f>DATEVALUE(E72&amp;"/"&amp;F72&amp;"/"&amp;G72)</f>
        <v>39884</v>
      </c>
      <c r="I72" s="19"/>
      <c r="J72" s="7"/>
      <c r="K72" s="8"/>
      <c r="L72" s="207">
        <f t="shared" si="10"/>
      </c>
      <c r="M72" s="43"/>
      <c r="N72" s="10"/>
      <c r="O72" s="254">
        <f t="shared" si="12"/>
      </c>
      <c r="P72" s="11"/>
      <c r="Q72" s="12"/>
      <c r="R72" s="12"/>
      <c r="S72" s="12"/>
      <c r="T72" s="12"/>
      <c r="U72" s="9">
        <f t="shared" si="9"/>
      </c>
      <c r="V72" s="12">
        <f>IF(INFO!B$12&lt;&gt;"",IF(MONTH(H72)-MONTH(INFO!B$12)&gt;0,YEAR(H72)-YEAR(INFO!B$12),IF(MONTH(H72)-MONTH(INFO!B$12)=0,IF(DAY(H72)-DAY(INFO!B$12)&lt;0,YEAR(H72)-YEAR(INFO!B$12)-1,YEAR(H72)-YEAR(INFO!B$12)),YEAR(H72)-YEAR(INFO!B$12)-1)),"")</f>
      </c>
      <c r="W72" s="13"/>
      <c r="X72" s="264">
        <f>IF(INFO!$B$13&lt;&gt;"",IF(INFO!$B$13&lt;&gt;0,IF(W72&lt;&gt;"",IF(W72&lt;&gt;0,W72*100*100/(INFO!$B$13*INFO!$B$13),""),""),""),"")</f>
      </c>
    </row>
    <row r="73" spans="1:24" ht="12.75">
      <c r="A73" s="218">
        <f>COUNTIF($M$2:M73,"W")+COUNTIF($M$2:M73,"T")</f>
        <v>0</v>
      </c>
      <c r="B73" s="224">
        <f>COUNTIF($M$61:M73,"W")+COUNTIF($M$61:M73,"T")</f>
        <v>0</v>
      </c>
      <c r="C73" s="224">
        <f>COUNTIF($M$69:M73,"W")+COUNTIF($M$69:M73,"T")</f>
        <v>0</v>
      </c>
      <c r="D73" s="224">
        <f t="shared" si="8"/>
        <v>10</v>
      </c>
      <c r="E73" s="224">
        <v>13</v>
      </c>
      <c r="F73" s="224">
        <v>3</v>
      </c>
      <c r="G73" s="224">
        <f t="shared" si="11"/>
        <v>2009</v>
      </c>
      <c r="H73" s="18">
        <f>DATEVALUE(E73&amp;"/"&amp;F73&amp;"/"&amp;G73)</f>
        <v>39885</v>
      </c>
      <c r="I73" s="19"/>
      <c r="J73" s="7"/>
      <c r="K73" s="8"/>
      <c r="L73" s="207">
        <f t="shared" si="10"/>
      </c>
      <c r="M73" s="43"/>
      <c r="N73" s="10"/>
      <c r="O73" s="254">
        <f t="shared" si="12"/>
      </c>
      <c r="P73" s="11"/>
      <c r="Q73" s="12"/>
      <c r="R73" s="12"/>
      <c r="S73" s="12"/>
      <c r="T73" s="12"/>
      <c r="U73" s="9">
        <f t="shared" si="9"/>
      </c>
      <c r="V73" s="12">
        <f>IF(INFO!B$12&lt;&gt;"",IF(MONTH(H73)-MONTH(INFO!B$12)&gt;0,YEAR(H73)-YEAR(INFO!B$12),IF(MONTH(H73)-MONTH(INFO!B$12)=0,IF(DAY(H73)-DAY(INFO!B$12)&lt;0,YEAR(H73)-YEAR(INFO!B$12)-1,YEAR(H73)-YEAR(INFO!B$12)),YEAR(H73)-YEAR(INFO!B$12)-1)),"")</f>
      </c>
      <c r="W73" s="13"/>
      <c r="X73" s="264">
        <f>IF(INFO!$B$13&lt;&gt;"",IF(INFO!$B$13&lt;&gt;0,IF(W73&lt;&gt;"",IF(W73&lt;&gt;0,W73*100*100/(INFO!$B$13*INFO!$B$13),""),""),""),"")</f>
      </c>
    </row>
    <row r="74" spans="1:24" ht="12.75">
      <c r="A74" s="218">
        <f>COUNTIF($M$2:M74,"W")+COUNTIF($M$2:M74,"T")</f>
        <v>0</v>
      </c>
      <c r="B74" s="224">
        <f>COUNTIF($M$61:M74,"W")+COUNTIF($M$61:M74,"T")</f>
        <v>0</v>
      </c>
      <c r="C74" s="224">
        <f>COUNTIF($M$69:M74,"W")+COUNTIF($M$69:M74,"T")</f>
        <v>0</v>
      </c>
      <c r="D74" s="224">
        <f t="shared" si="8"/>
        <v>10</v>
      </c>
      <c r="E74" s="224">
        <v>14</v>
      </c>
      <c r="F74" s="224">
        <v>3</v>
      </c>
      <c r="G74" s="224">
        <f t="shared" si="11"/>
        <v>2009</v>
      </c>
      <c r="H74" s="18">
        <f>DATEVALUE(E74&amp;"/"&amp;F74&amp;"/"&amp;G74)</f>
        <v>39886</v>
      </c>
      <c r="I74" s="19"/>
      <c r="J74" s="67"/>
      <c r="K74" s="68"/>
      <c r="L74" s="208">
        <f t="shared" si="10"/>
      </c>
      <c r="M74" s="81"/>
      <c r="N74" s="82"/>
      <c r="O74" s="258">
        <f t="shared" si="12"/>
      </c>
      <c r="P74" s="63"/>
      <c r="Q74" s="69"/>
      <c r="R74" s="69"/>
      <c r="S74" s="69"/>
      <c r="T74" s="69"/>
      <c r="U74" s="67">
        <f t="shared" si="9"/>
      </c>
      <c r="V74" s="69">
        <f>IF(INFO!B$12&lt;&gt;"",IF(MONTH(H74)-MONTH(INFO!B$12)&gt;0,YEAR(H74)-YEAR(INFO!B$12),IF(MONTH(H74)-MONTH(INFO!B$12)=0,IF(DAY(H74)-DAY(INFO!B$12)&lt;0,YEAR(H74)-YEAR(INFO!B$12)-1,YEAR(H74)-YEAR(INFO!B$12)),YEAR(H74)-YEAR(INFO!B$12)-1)),"")</f>
      </c>
      <c r="W74" s="70"/>
      <c r="X74" s="268">
        <f>IF(INFO!$B$13&lt;&gt;"",IF(INFO!$B$13&lt;&gt;0,IF(W74&lt;&gt;"",IF(W74&lt;&gt;0,W74*100*100/(INFO!$B$13*INFO!$B$13),""),""),""),"")</f>
      </c>
    </row>
    <row r="75" spans="1:24" ht="13.5" thickBot="1">
      <c r="A75" s="166">
        <f>COUNTIF($M$2:M75,"W")+COUNTIF($M$2:M75,"T")</f>
        <v>0</v>
      </c>
      <c r="B75" s="222">
        <f>COUNTIF($M$61:M75,"W")+COUNTIF($M$61:M75,"T")</f>
        <v>0</v>
      </c>
      <c r="C75" s="222">
        <f>COUNTIF($M$69:M75,"W")+COUNTIF($M$69:M75,"T")</f>
        <v>0</v>
      </c>
      <c r="D75" s="222">
        <f t="shared" si="8"/>
        <v>10</v>
      </c>
      <c r="E75" s="222">
        <v>15</v>
      </c>
      <c r="F75" s="222">
        <v>3</v>
      </c>
      <c r="G75" s="222">
        <f t="shared" si="11"/>
        <v>2009</v>
      </c>
      <c r="H75" s="111">
        <f>DATEVALUE(E75&amp;"/"&amp;F75&amp;"/"&amp;G75)</f>
        <v>39887</v>
      </c>
      <c r="I75" s="112"/>
      <c r="J75" s="90"/>
      <c r="K75" s="91"/>
      <c r="L75" s="209">
        <f t="shared" si="10"/>
      </c>
      <c r="M75" s="86"/>
      <c r="N75" s="87"/>
      <c r="O75" s="259">
        <f t="shared" si="12"/>
      </c>
      <c r="P75" s="92"/>
      <c r="Q75" s="93"/>
      <c r="R75" s="93"/>
      <c r="S75" s="93"/>
      <c r="T75" s="93"/>
      <c r="U75" s="90">
        <f t="shared" si="9"/>
      </c>
      <c r="V75" s="93">
        <f>IF(INFO!B$12&lt;&gt;"",IF(MONTH(H75)-MONTH(INFO!B$12)&gt;0,YEAR(H75)-YEAR(INFO!B$12),IF(MONTH(H75)-MONTH(INFO!B$12)=0,IF(DAY(H75)-DAY(INFO!B$12)&lt;0,YEAR(H75)-YEAR(INFO!B$12)-1,YEAR(H75)-YEAR(INFO!B$12)),YEAR(H75)-YEAR(INFO!B$12)-1)),"")</f>
      </c>
      <c r="W75" s="94"/>
      <c r="X75" s="269">
        <f>IF(INFO!$B$13&lt;&gt;"",IF(INFO!$B$13&lt;&gt;0,IF(W75&lt;&gt;"",IF(W75&lt;&gt;0,W75*100*100/(INFO!$B$13*INFO!$B$13),""),""),""),"")</f>
      </c>
    </row>
    <row r="76" spans="1:24" ht="12.75">
      <c r="A76" s="212">
        <f>COUNTIF($M$2:M76,"W")+COUNTIF($M$2:M76,"T")</f>
        <v>0</v>
      </c>
      <c r="B76" s="223">
        <f>COUNTIF($M$61:M76,"W")+COUNTIF($M$61:M76,"T")</f>
        <v>0</v>
      </c>
      <c r="C76" s="223">
        <f>COUNTIF($M$76:M76,"W")+COUNTIF($M$76:M76,"T")</f>
        <v>0</v>
      </c>
      <c r="D76" s="223">
        <f t="shared" si="8"/>
        <v>11</v>
      </c>
      <c r="E76" s="223">
        <v>16</v>
      </c>
      <c r="F76" s="223">
        <v>3</v>
      </c>
      <c r="G76" s="223">
        <f t="shared" si="11"/>
        <v>2009</v>
      </c>
      <c r="H76" s="113">
        <f>DATEVALUE(E76&amp;"/"&amp;F76&amp;"/"&amp;G76)</f>
        <v>39888</v>
      </c>
      <c r="I76" s="114"/>
      <c r="J76" s="46"/>
      <c r="K76" s="47"/>
      <c r="L76" s="207">
        <f t="shared" si="10"/>
      </c>
      <c r="M76" s="64"/>
      <c r="N76" s="49"/>
      <c r="O76" s="257">
        <f t="shared" si="12"/>
      </c>
      <c r="P76" s="48"/>
      <c r="Q76" s="50"/>
      <c r="R76" s="50"/>
      <c r="S76" s="50"/>
      <c r="T76" s="50"/>
      <c r="U76" s="62">
        <f t="shared" si="9"/>
      </c>
      <c r="V76" s="50">
        <f>IF(INFO!B$12&lt;&gt;"",IF(MONTH(H76)-MONTH(INFO!B$12)&gt;0,YEAR(H76)-YEAR(INFO!B$12),IF(MONTH(H76)-MONTH(INFO!B$12)=0,IF(DAY(H76)-DAY(INFO!B$12)&lt;0,YEAR(H76)-YEAR(INFO!B$12)-1,YEAR(H76)-YEAR(INFO!B$12)),YEAR(H76)-YEAR(INFO!B$12)-1)),"")</f>
      </c>
      <c r="W76" s="51"/>
      <c r="X76" s="267">
        <f>IF(INFO!$B$13&lt;&gt;"",IF(INFO!$B$13&lt;&gt;0,IF(W76&lt;&gt;"",IF(W76&lt;&gt;0,W76*100*100/(INFO!$B$13*INFO!$B$13),""),""),""),"")</f>
      </c>
    </row>
    <row r="77" spans="1:24" ht="12.75">
      <c r="A77" s="218">
        <f>COUNTIF($M$2:M77,"W")+COUNTIF($M$2:M77,"T")</f>
        <v>0</v>
      </c>
      <c r="B77" s="224">
        <f>COUNTIF($M$61:M77,"W")+COUNTIF($M$61:M77,"T")</f>
        <v>0</v>
      </c>
      <c r="C77" s="224">
        <f>COUNTIF($M$76:M77,"W")+COUNTIF($M$76:M77,"T")</f>
        <v>0</v>
      </c>
      <c r="D77" s="224">
        <f t="shared" si="8"/>
        <v>11</v>
      </c>
      <c r="E77" s="224">
        <v>17</v>
      </c>
      <c r="F77" s="224">
        <v>3</v>
      </c>
      <c r="G77" s="224">
        <f t="shared" si="11"/>
        <v>2009</v>
      </c>
      <c r="H77" s="18">
        <f>DATEVALUE(E77&amp;"/"&amp;F77&amp;"/"&amp;G77)</f>
        <v>39889</v>
      </c>
      <c r="I77" s="19"/>
      <c r="J77" s="7"/>
      <c r="K77" s="8"/>
      <c r="L77" s="207">
        <f t="shared" si="10"/>
      </c>
      <c r="M77" s="43"/>
      <c r="N77" s="10"/>
      <c r="O77" s="254">
        <f t="shared" si="12"/>
      </c>
      <c r="P77" s="11"/>
      <c r="Q77" s="12"/>
      <c r="R77" s="12"/>
      <c r="S77" s="12"/>
      <c r="T77" s="12"/>
      <c r="U77" s="9">
        <f t="shared" si="9"/>
      </c>
      <c r="V77" s="12">
        <f>IF(INFO!B$12&lt;&gt;"",IF(MONTH(H77)-MONTH(INFO!B$12)&gt;0,YEAR(H77)-YEAR(INFO!B$12),IF(MONTH(H77)-MONTH(INFO!B$12)=0,IF(DAY(H77)-DAY(INFO!B$12)&lt;0,YEAR(H77)-YEAR(INFO!B$12)-1,YEAR(H77)-YEAR(INFO!B$12)),YEAR(H77)-YEAR(INFO!B$12)-1)),"")</f>
      </c>
      <c r="W77" s="13"/>
      <c r="X77" s="264">
        <f>IF(INFO!$B$13&lt;&gt;"",IF(INFO!$B$13&lt;&gt;0,IF(W77&lt;&gt;"",IF(W77&lt;&gt;0,W77*100*100/(INFO!$B$13*INFO!$B$13),""),""),""),"")</f>
      </c>
    </row>
    <row r="78" spans="1:24" ht="12.75">
      <c r="A78" s="218">
        <f>COUNTIF($M$2:M78,"W")+COUNTIF($M$2:M78,"T")</f>
        <v>0</v>
      </c>
      <c r="B78" s="224">
        <f>COUNTIF($M$61:M78,"W")+COUNTIF($M$61:M78,"T")</f>
        <v>0</v>
      </c>
      <c r="C78" s="224">
        <f>COUNTIF($M$76:M78,"W")+COUNTIF($M$76:M78,"T")</f>
        <v>0</v>
      </c>
      <c r="D78" s="224">
        <f t="shared" si="8"/>
        <v>11</v>
      </c>
      <c r="E78" s="224">
        <v>18</v>
      </c>
      <c r="F78" s="224">
        <v>3</v>
      </c>
      <c r="G78" s="224">
        <f t="shared" si="11"/>
        <v>2009</v>
      </c>
      <c r="H78" s="18">
        <f>DATEVALUE(E78&amp;"/"&amp;F78&amp;"/"&amp;G78)</f>
        <v>39890</v>
      </c>
      <c r="I78" s="19"/>
      <c r="J78" s="7"/>
      <c r="K78" s="8"/>
      <c r="L78" s="207">
        <f t="shared" si="10"/>
      </c>
      <c r="M78" s="43"/>
      <c r="N78" s="16"/>
      <c r="O78" s="254">
        <f t="shared" si="12"/>
      </c>
      <c r="P78" s="11"/>
      <c r="Q78" s="12"/>
      <c r="R78" s="12"/>
      <c r="S78" s="12"/>
      <c r="T78" s="12"/>
      <c r="U78" s="9">
        <f t="shared" si="9"/>
      </c>
      <c r="V78" s="12">
        <f>IF(INFO!B$12&lt;&gt;"",IF(MONTH(H78)-MONTH(INFO!B$12)&gt;0,YEAR(H78)-YEAR(INFO!B$12),IF(MONTH(H78)-MONTH(INFO!B$12)=0,IF(DAY(H78)-DAY(INFO!B$12)&lt;0,YEAR(H78)-YEAR(INFO!B$12)-1,YEAR(H78)-YEAR(INFO!B$12)),YEAR(H78)-YEAR(INFO!B$12)-1)),"")</f>
      </c>
      <c r="W78" s="13"/>
      <c r="X78" s="264">
        <f>IF(INFO!$B$13&lt;&gt;"",IF(INFO!$B$13&lt;&gt;0,IF(W78&lt;&gt;"",IF(W78&lt;&gt;0,W78*100*100/(INFO!$B$13*INFO!$B$13),""),""),""),"")</f>
      </c>
    </row>
    <row r="79" spans="1:24" ht="12.75">
      <c r="A79" s="218">
        <f>COUNTIF($M$2:M79,"W")+COUNTIF($M$2:M79,"T")</f>
        <v>0</v>
      </c>
      <c r="B79" s="224">
        <f>COUNTIF($M$61:M79,"W")+COUNTIF($M$61:M79,"T")</f>
        <v>0</v>
      </c>
      <c r="C79" s="224">
        <f>COUNTIF($M$76:M79,"W")+COUNTIF($M$76:M79,"T")</f>
        <v>0</v>
      </c>
      <c r="D79" s="224">
        <f t="shared" si="8"/>
        <v>11</v>
      </c>
      <c r="E79" s="224">
        <v>19</v>
      </c>
      <c r="F79" s="224">
        <v>3</v>
      </c>
      <c r="G79" s="224">
        <f t="shared" si="11"/>
        <v>2009</v>
      </c>
      <c r="H79" s="18">
        <f>DATEVALUE(E79&amp;"/"&amp;F79&amp;"/"&amp;G79)</f>
        <v>39891</v>
      </c>
      <c r="I79" s="19"/>
      <c r="J79" s="7"/>
      <c r="K79" s="8"/>
      <c r="L79" s="207">
        <f t="shared" si="10"/>
      </c>
      <c r="M79" s="43"/>
      <c r="N79" s="10"/>
      <c r="O79" s="254">
        <f t="shared" si="12"/>
      </c>
      <c r="P79" s="11"/>
      <c r="Q79" s="12"/>
      <c r="R79" s="12"/>
      <c r="S79" s="12"/>
      <c r="T79" s="12"/>
      <c r="U79" s="9">
        <f t="shared" si="9"/>
      </c>
      <c r="V79" s="12">
        <f>IF(INFO!B$12&lt;&gt;"",IF(MONTH(H79)-MONTH(INFO!B$12)&gt;0,YEAR(H79)-YEAR(INFO!B$12),IF(MONTH(H79)-MONTH(INFO!B$12)=0,IF(DAY(H79)-DAY(INFO!B$12)&lt;0,YEAR(H79)-YEAR(INFO!B$12)-1,YEAR(H79)-YEAR(INFO!B$12)),YEAR(H79)-YEAR(INFO!B$12)-1)),"")</f>
      </c>
      <c r="W79" s="13"/>
      <c r="X79" s="264">
        <f>IF(INFO!$B$13&lt;&gt;"",IF(INFO!$B$13&lt;&gt;0,IF(W79&lt;&gt;"",IF(W79&lt;&gt;0,W79*100*100/(INFO!$B$13*INFO!$B$13),""),""),""),"")</f>
      </c>
    </row>
    <row r="80" spans="1:24" ht="12.75">
      <c r="A80" s="218">
        <f>COUNTIF($M$2:M80,"W")+COUNTIF($M$2:M80,"T")</f>
        <v>0</v>
      </c>
      <c r="B80" s="224">
        <f>COUNTIF($M$61:M80,"W")+COUNTIF($M$61:M80,"T")</f>
        <v>0</v>
      </c>
      <c r="C80" s="224">
        <f>COUNTIF($M$76:M80,"W")+COUNTIF($M$76:M80,"T")</f>
        <v>0</v>
      </c>
      <c r="D80" s="224">
        <f t="shared" si="8"/>
        <v>11</v>
      </c>
      <c r="E80" s="224">
        <v>20</v>
      </c>
      <c r="F80" s="224">
        <v>3</v>
      </c>
      <c r="G80" s="224">
        <f t="shared" si="11"/>
        <v>2009</v>
      </c>
      <c r="H80" s="18">
        <f>DATEVALUE(E80&amp;"/"&amp;F80&amp;"/"&amp;G80)</f>
        <v>39892</v>
      </c>
      <c r="I80" s="19"/>
      <c r="J80" s="7"/>
      <c r="K80" s="8"/>
      <c r="L80" s="207">
        <f t="shared" si="10"/>
      </c>
      <c r="M80" s="43"/>
      <c r="N80" s="10"/>
      <c r="O80" s="254">
        <f t="shared" si="12"/>
      </c>
      <c r="P80" s="11"/>
      <c r="Q80" s="12"/>
      <c r="R80" s="12"/>
      <c r="S80" s="12"/>
      <c r="T80" s="12"/>
      <c r="U80" s="9">
        <f t="shared" si="9"/>
      </c>
      <c r="V80" s="12">
        <f>IF(INFO!B$12&lt;&gt;"",IF(MONTH(H80)-MONTH(INFO!B$12)&gt;0,YEAR(H80)-YEAR(INFO!B$12),IF(MONTH(H80)-MONTH(INFO!B$12)=0,IF(DAY(H80)-DAY(INFO!B$12)&lt;0,YEAR(H80)-YEAR(INFO!B$12)-1,YEAR(H80)-YEAR(INFO!B$12)),YEAR(H80)-YEAR(INFO!B$12)-1)),"")</f>
      </c>
      <c r="W80" s="13"/>
      <c r="X80" s="264">
        <f>IF(INFO!$B$13&lt;&gt;"",IF(INFO!$B$13&lt;&gt;0,IF(W80&lt;&gt;"",IF(W80&lt;&gt;0,W80*100*100/(INFO!$B$13*INFO!$B$13),""),""),""),"")</f>
      </c>
    </row>
    <row r="81" spans="1:24" ht="12.75">
      <c r="A81" s="218">
        <f>COUNTIF($M$2:M81,"W")+COUNTIF($M$2:M81,"T")</f>
        <v>0</v>
      </c>
      <c r="B81" s="224">
        <f>COUNTIF($M$61:M81,"W")+COUNTIF($M$61:M81,"T")</f>
        <v>0</v>
      </c>
      <c r="C81" s="224">
        <f>COUNTIF($M$76:M81,"W")+COUNTIF($M$76:M81,"T")</f>
        <v>0</v>
      </c>
      <c r="D81" s="224">
        <f t="shared" si="8"/>
        <v>11</v>
      </c>
      <c r="E81" s="224">
        <v>21</v>
      </c>
      <c r="F81" s="224">
        <v>3</v>
      </c>
      <c r="G81" s="224">
        <f t="shared" si="11"/>
        <v>2009</v>
      </c>
      <c r="H81" s="18">
        <f>DATEVALUE(E81&amp;"/"&amp;F81&amp;"/"&amp;G81)</f>
        <v>39893</v>
      </c>
      <c r="I81" s="19"/>
      <c r="J81" s="67"/>
      <c r="K81" s="68"/>
      <c r="L81" s="208">
        <f t="shared" si="10"/>
      </c>
      <c r="M81" s="81"/>
      <c r="N81" s="82"/>
      <c r="O81" s="258">
        <f t="shared" si="12"/>
      </c>
      <c r="P81" s="63"/>
      <c r="Q81" s="69"/>
      <c r="R81" s="69"/>
      <c r="S81" s="69"/>
      <c r="T81" s="69"/>
      <c r="U81" s="67">
        <f t="shared" si="9"/>
      </c>
      <c r="V81" s="69">
        <f>IF(INFO!B$12&lt;&gt;"",IF(MONTH(H81)-MONTH(INFO!B$12)&gt;0,YEAR(H81)-YEAR(INFO!B$12),IF(MONTH(H81)-MONTH(INFO!B$12)=0,IF(DAY(H81)-DAY(INFO!B$12)&lt;0,YEAR(H81)-YEAR(INFO!B$12)-1,YEAR(H81)-YEAR(INFO!B$12)),YEAR(H81)-YEAR(INFO!B$12)-1)),"")</f>
      </c>
      <c r="W81" s="70"/>
      <c r="X81" s="268">
        <f>IF(INFO!$B$13&lt;&gt;"",IF(INFO!$B$13&lt;&gt;0,IF(W81&lt;&gt;"",IF(W81&lt;&gt;0,W81*100*100/(INFO!$B$13*INFO!$B$13),""),""),""),"")</f>
      </c>
    </row>
    <row r="82" spans="1:24" ht="13.5" thickBot="1">
      <c r="A82" s="166">
        <f>COUNTIF($M$2:M82,"W")+COUNTIF($M$2:M82,"T")</f>
        <v>0</v>
      </c>
      <c r="B82" s="222">
        <f>COUNTIF($M$61:M82,"W")+COUNTIF($M$61:M82,"T")</f>
        <v>0</v>
      </c>
      <c r="C82" s="222">
        <f>COUNTIF($M$76:M82,"W")+COUNTIF($M$76:M82,"T")</f>
        <v>0</v>
      </c>
      <c r="D82" s="222">
        <f t="shared" si="8"/>
        <v>11</v>
      </c>
      <c r="E82" s="222">
        <v>22</v>
      </c>
      <c r="F82" s="222">
        <v>3</v>
      </c>
      <c r="G82" s="222">
        <f t="shared" si="11"/>
        <v>2009</v>
      </c>
      <c r="H82" s="111">
        <f>DATEVALUE(E82&amp;"/"&amp;F82&amp;"/"&amp;G82)</f>
        <v>39894</v>
      </c>
      <c r="I82" s="112"/>
      <c r="J82" s="90"/>
      <c r="K82" s="91"/>
      <c r="L82" s="209">
        <f t="shared" si="10"/>
      </c>
      <c r="M82" s="86"/>
      <c r="N82" s="87"/>
      <c r="O82" s="259">
        <f t="shared" si="12"/>
      </c>
      <c r="P82" s="92"/>
      <c r="Q82" s="93"/>
      <c r="R82" s="93"/>
      <c r="S82" s="93"/>
      <c r="T82" s="93"/>
      <c r="U82" s="90">
        <f t="shared" si="9"/>
      </c>
      <c r="V82" s="93">
        <f>IF(INFO!B$12&lt;&gt;"",IF(MONTH(H82)-MONTH(INFO!B$12)&gt;0,YEAR(H82)-YEAR(INFO!B$12),IF(MONTH(H82)-MONTH(INFO!B$12)=0,IF(DAY(H82)-DAY(INFO!B$12)&lt;0,YEAR(H82)-YEAR(INFO!B$12)-1,YEAR(H82)-YEAR(INFO!B$12)),YEAR(H82)-YEAR(INFO!B$12)-1)),"")</f>
      </c>
      <c r="W82" s="94"/>
      <c r="X82" s="269">
        <f>IF(INFO!$B$13&lt;&gt;"",IF(INFO!$B$13&lt;&gt;0,IF(W82&lt;&gt;"",IF(W82&lt;&gt;0,W82*100*100/(INFO!$B$13*INFO!$B$13),""),""),""),"")</f>
      </c>
    </row>
    <row r="83" spans="1:24" ht="12.75">
      <c r="A83" s="212">
        <f>COUNTIF($M$2:M83,"W")+COUNTIF($M$2:M83,"T")</f>
        <v>0</v>
      </c>
      <c r="B83" s="223">
        <f>COUNTIF($M$61:M83,"W")+COUNTIF($M$61:M83,"T")</f>
        <v>0</v>
      </c>
      <c r="C83" s="223">
        <f>COUNTIF($M$83:M83,"W")+COUNTIF($M$83:M83,"T")</f>
        <v>0</v>
      </c>
      <c r="D83" s="223">
        <f t="shared" si="8"/>
        <v>12</v>
      </c>
      <c r="E83" s="223">
        <v>23</v>
      </c>
      <c r="F83" s="223">
        <v>3</v>
      </c>
      <c r="G83" s="223">
        <f t="shared" si="11"/>
        <v>2009</v>
      </c>
      <c r="H83" s="113">
        <f>DATEVALUE(E83&amp;"/"&amp;F83&amp;"/"&amp;G83)</f>
        <v>39895</v>
      </c>
      <c r="I83" s="114"/>
      <c r="J83" s="46"/>
      <c r="K83" s="47"/>
      <c r="L83" s="207">
        <f t="shared" si="10"/>
      </c>
      <c r="M83" s="64"/>
      <c r="N83" s="49"/>
      <c r="O83" s="257">
        <f t="shared" si="12"/>
      </c>
      <c r="P83" s="48"/>
      <c r="Q83" s="50"/>
      <c r="R83" s="50"/>
      <c r="S83" s="50"/>
      <c r="T83" s="50"/>
      <c r="U83" s="62">
        <f t="shared" si="9"/>
      </c>
      <c r="V83" s="50">
        <f>IF(INFO!B$12&lt;&gt;"",IF(MONTH(H83)-MONTH(INFO!B$12)&gt;0,YEAR(H83)-YEAR(INFO!B$12),IF(MONTH(H83)-MONTH(INFO!B$12)=0,IF(DAY(H83)-DAY(INFO!B$12)&lt;0,YEAR(H83)-YEAR(INFO!B$12)-1,YEAR(H83)-YEAR(INFO!B$12)),YEAR(H83)-YEAR(INFO!B$12)-1)),"")</f>
      </c>
      <c r="W83" s="51"/>
      <c r="X83" s="267">
        <f>IF(INFO!$B$13&lt;&gt;"",IF(INFO!$B$13&lt;&gt;0,IF(W83&lt;&gt;"",IF(W83&lt;&gt;0,W83*100*100/(INFO!$B$13*INFO!$B$13),""),""),""),"")</f>
      </c>
    </row>
    <row r="84" spans="1:24" ht="12.75">
      <c r="A84" s="218">
        <f>COUNTIF($M$2:M84,"W")+COUNTIF($M$2:M84,"T")</f>
        <v>0</v>
      </c>
      <c r="B84" s="224">
        <f>COUNTIF($M$61:M84,"W")+COUNTIF($M$61:M84,"T")</f>
        <v>0</v>
      </c>
      <c r="C84" s="224">
        <f>COUNTIF($M$83:M84,"W")+COUNTIF($M$83:M84,"T")</f>
        <v>0</v>
      </c>
      <c r="D84" s="224">
        <f t="shared" si="8"/>
        <v>12</v>
      </c>
      <c r="E84" s="224">
        <v>24</v>
      </c>
      <c r="F84" s="224">
        <v>3</v>
      </c>
      <c r="G84" s="224">
        <f t="shared" si="11"/>
        <v>2009</v>
      </c>
      <c r="H84" s="18">
        <f>DATEVALUE(E84&amp;"/"&amp;F84&amp;"/"&amp;G84)</f>
        <v>39896</v>
      </c>
      <c r="I84" s="19"/>
      <c r="J84" s="7"/>
      <c r="K84" s="8"/>
      <c r="L84" s="207">
        <f t="shared" si="10"/>
      </c>
      <c r="M84" s="43"/>
      <c r="N84" s="10"/>
      <c r="O84" s="254">
        <f t="shared" si="12"/>
      </c>
      <c r="P84" s="11"/>
      <c r="Q84" s="12"/>
      <c r="R84" s="12"/>
      <c r="S84" s="12"/>
      <c r="T84" s="12"/>
      <c r="U84" s="9">
        <f t="shared" si="9"/>
      </c>
      <c r="V84" s="12">
        <f>IF(INFO!B$12&lt;&gt;"",IF(MONTH(H84)-MONTH(INFO!B$12)&gt;0,YEAR(H84)-YEAR(INFO!B$12),IF(MONTH(H84)-MONTH(INFO!B$12)=0,IF(DAY(H84)-DAY(INFO!B$12)&lt;0,YEAR(H84)-YEAR(INFO!B$12)-1,YEAR(H84)-YEAR(INFO!B$12)),YEAR(H84)-YEAR(INFO!B$12)-1)),"")</f>
      </c>
      <c r="W84" s="13"/>
      <c r="X84" s="264">
        <f>IF(INFO!$B$13&lt;&gt;"",IF(INFO!$B$13&lt;&gt;0,IF(W84&lt;&gt;"",IF(W84&lt;&gt;0,W84*100*100/(INFO!$B$13*INFO!$B$13),""),""),""),"")</f>
      </c>
    </row>
    <row r="85" spans="1:24" ht="12.75">
      <c r="A85" s="218">
        <f>COUNTIF($M$2:M85,"W")+COUNTIF($M$2:M85,"T")</f>
        <v>0</v>
      </c>
      <c r="B85" s="224">
        <f>COUNTIF($M$61:M85,"W")+COUNTIF($M$61:M85,"T")</f>
        <v>0</v>
      </c>
      <c r="C85" s="224">
        <f>COUNTIF($M$83:M85,"W")+COUNTIF($M$83:M85,"T")</f>
        <v>0</v>
      </c>
      <c r="D85" s="224">
        <f t="shared" si="8"/>
        <v>12</v>
      </c>
      <c r="E85" s="224">
        <v>25</v>
      </c>
      <c r="F85" s="224">
        <v>3</v>
      </c>
      <c r="G85" s="224">
        <f t="shared" si="11"/>
        <v>2009</v>
      </c>
      <c r="H85" s="18">
        <f>DATEVALUE(E85&amp;"/"&amp;F85&amp;"/"&amp;G85)</f>
        <v>39897</v>
      </c>
      <c r="I85" s="19"/>
      <c r="J85" s="7"/>
      <c r="K85" s="8"/>
      <c r="L85" s="207">
        <f t="shared" si="10"/>
      </c>
      <c r="M85" s="43"/>
      <c r="N85" s="10"/>
      <c r="O85" s="254">
        <f t="shared" si="12"/>
      </c>
      <c r="P85" s="11"/>
      <c r="Q85" s="12"/>
      <c r="R85" s="12"/>
      <c r="S85" s="12"/>
      <c r="T85" s="12"/>
      <c r="U85" s="9">
        <f t="shared" si="9"/>
      </c>
      <c r="V85" s="12">
        <f>IF(INFO!B$12&lt;&gt;"",IF(MONTH(H85)-MONTH(INFO!B$12)&gt;0,YEAR(H85)-YEAR(INFO!B$12),IF(MONTH(H85)-MONTH(INFO!B$12)=0,IF(DAY(H85)-DAY(INFO!B$12)&lt;0,YEAR(H85)-YEAR(INFO!B$12)-1,YEAR(H85)-YEAR(INFO!B$12)),YEAR(H85)-YEAR(INFO!B$12)-1)),"")</f>
      </c>
      <c r="W85" s="13"/>
      <c r="X85" s="264">
        <f>IF(INFO!$B$13&lt;&gt;"",IF(INFO!$B$13&lt;&gt;0,IF(W85&lt;&gt;"",IF(W85&lt;&gt;0,W85*100*100/(INFO!$B$13*INFO!$B$13),""),""),""),"")</f>
      </c>
    </row>
    <row r="86" spans="1:24" ht="12.75">
      <c r="A86" s="218">
        <f>COUNTIF($M$2:M86,"W")+COUNTIF($M$2:M86,"T")</f>
        <v>0</v>
      </c>
      <c r="B86" s="224">
        <f>COUNTIF($M$61:M86,"W")+COUNTIF($M$61:M86,"T")</f>
        <v>0</v>
      </c>
      <c r="C86" s="224">
        <f>COUNTIF($M$83:M86,"W")+COUNTIF($M$83:M86,"T")</f>
        <v>0</v>
      </c>
      <c r="D86" s="224">
        <f t="shared" si="8"/>
        <v>12</v>
      </c>
      <c r="E86" s="224">
        <v>26</v>
      </c>
      <c r="F86" s="224">
        <v>3</v>
      </c>
      <c r="G86" s="224">
        <f t="shared" si="11"/>
        <v>2009</v>
      </c>
      <c r="H86" s="18">
        <f>DATEVALUE(E86&amp;"/"&amp;F86&amp;"/"&amp;G86)</f>
        <v>39898</v>
      </c>
      <c r="I86" s="19"/>
      <c r="J86" s="7"/>
      <c r="K86" s="8"/>
      <c r="L86" s="207">
        <f t="shared" si="10"/>
      </c>
      <c r="M86" s="43"/>
      <c r="N86" s="10"/>
      <c r="O86" s="254">
        <f t="shared" si="12"/>
      </c>
      <c r="P86" s="11"/>
      <c r="Q86" s="12"/>
      <c r="R86" s="12"/>
      <c r="S86" s="12"/>
      <c r="T86" s="12"/>
      <c r="U86" s="9">
        <f t="shared" si="9"/>
      </c>
      <c r="V86" s="12">
        <f>IF(INFO!B$12&lt;&gt;"",IF(MONTH(H86)-MONTH(INFO!B$12)&gt;0,YEAR(H86)-YEAR(INFO!B$12),IF(MONTH(H86)-MONTH(INFO!B$12)=0,IF(DAY(H86)-DAY(INFO!B$12)&lt;0,YEAR(H86)-YEAR(INFO!B$12)-1,YEAR(H86)-YEAR(INFO!B$12)),YEAR(H86)-YEAR(INFO!B$12)-1)),"")</f>
      </c>
      <c r="W86" s="13"/>
      <c r="X86" s="264">
        <f>IF(INFO!$B$13&lt;&gt;"",IF(INFO!$B$13&lt;&gt;0,IF(W86&lt;&gt;"",IF(W86&lt;&gt;0,W86*100*100/(INFO!$B$13*INFO!$B$13),""),""),""),"")</f>
      </c>
    </row>
    <row r="87" spans="1:24" ht="12.75">
      <c r="A87" s="218">
        <f>COUNTIF($M$2:M87,"W")+COUNTIF($M$2:M87,"T")</f>
        <v>0</v>
      </c>
      <c r="B87" s="224">
        <f>COUNTIF($M$61:M87,"W")+COUNTIF($M$61:M87,"T")</f>
        <v>0</v>
      </c>
      <c r="C87" s="224">
        <f>COUNTIF($M$83:M87,"W")+COUNTIF($M$83:M87,"T")</f>
        <v>0</v>
      </c>
      <c r="D87" s="224">
        <f t="shared" si="8"/>
        <v>12</v>
      </c>
      <c r="E87" s="224">
        <v>27</v>
      </c>
      <c r="F87" s="224">
        <v>3</v>
      </c>
      <c r="G87" s="224">
        <f t="shared" si="11"/>
        <v>2009</v>
      </c>
      <c r="H87" s="18">
        <f>DATEVALUE(E87&amp;"/"&amp;F87&amp;"/"&amp;G87)</f>
        <v>39899</v>
      </c>
      <c r="I87" s="19"/>
      <c r="J87" s="7"/>
      <c r="K87" s="8"/>
      <c r="L87" s="207">
        <f t="shared" si="10"/>
      </c>
      <c r="M87" s="43"/>
      <c r="N87" s="16"/>
      <c r="O87" s="254">
        <f t="shared" si="12"/>
      </c>
      <c r="P87" s="11"/>
      <c r="Q87" s="12"/>
      <c r="R87" s="12"/>
      <c r="S87" s="12"/>
      <c r="T87" s="12"/>
      <c r="U87" s="9">
        <f t="shared" si="9"/>
      </c>
      <c r="V87" s="12">
        <f>IF(INFO!B$12&lt;&gt;"",IF(MONTH(H87)-MONTH(INFO!B$12)&gt;0,YEAR(H87)-YEAR(INFO!B$12),IF(MONTH(H87)-MONTH(INFO!B$12)=0,IF(DAY(H87)-DAY(INFO!B$12)&lt;0,YEAR(H87)-YEAR(INFO!B$12)-1,YEAR(H87)-YEAR(INFO!B$12)),YEAR(H87)-YEAR(INFO!B$12)-1)),"")</f>
      </c>
      <c r="W87" s="13"/>
      <c r="X87" s="264">
        <f>IF(INFO!$B$13&lt;&gt;"",IF(INFO!$B$13&lt;&gt;0,IF(W87&lt;&gt;"",IF(W87&lt;&gt;0,W87*100*100/(INFO!$B$13*INFO!$B$13),""),""),""),"")</f>
      </c>
    </row>
    <row r="88" spans="1:24" ht="12.75">
      <c r="A88" s="218">
        <f>COUNTIF($M$2:M88,"W")+COUNTIF($M$2:M88,"T")</f>
        <v>0</v>
      </c>
      <c r="B88" s="224">
        <f>COUNTIF($M$61:M88,"W")+COUNTIF($M$61:M88,"T")</f>
        <v>0</v>
      </c>
      <c r="C88" s="224">
        <f>COUNTIF($M$83:M88,"W")+COUNTIF($M$83:M88,"T")</f>
        <v>0</v>
      </c>
      <c r="D88" s="224">
        <f t="shared" si="8"/>
        <v>12</v>
      </c>
      <c r="E88" s="224">
        <v>28</v>
      </c>
      <c r="F88" s="224">
        <v>3</v>
      </c>
      <c r="G88" s="224">
        <f t="shared" si="11"/>
        <v>2009</v>
      </c>
      <c r="H88" s="18">
        <f>DATEVALUE(E88&amp;"/"&amp;F88&amp;"/"&amp;G88)</f>
        <v>39900</v>
      </c>
      <c r="I88" s="19"/>
      <c r="J88" s="67"/>
      <c r="K88" s="68"/>
      <c r="L88" s="208">
        <f t="shared" si="10"/>
      </c>
      <c r="M88" s="81"/>
      <c r="N88" s="82"/>
      <c r="O88" s="258">
        <f t="shared" si="12"/>
      </c>
      <c r="P88" s="63"/>
      <c r="Q88" s="69"/>
      <c r="R88" s="69"/>
      <c r="S88" s="69"/>
      <c r="T88" s="69"/>
      <c r="U88" s="67">
        <f t="shared" si="9"/>
      </c>
      <c r="V88" s="69">
        <f>IF(INFO!B$12&lt;&gt;"",IF(MONTH(H88)-MONTH(INFO!B$12)&gt;0,YEAR(H88)-YEAR(INFO!B$12),IF(MONTH(H88)-MONTH(INFO!B$12)=0,IF(DAY(H88)-DAY(INFO!B$12)&lt;0,YEAR(H88)-YEAR(INFO!B$12)-1,YEAR(H88)-YEAR(INFO!B$12)),YEAR(H88)-YEAR(INFO!B$12)-1)),"")</f>
      </c>
      <c r="W88" s="70"/>
      <c r="X88" s="268">
        <f>IF(INFO!$B$13&lt;&gt;"",IF(INFO!$B$13&lt;&gt;0,IF(W88&lt;&gt;"",IF(W88&lt;&gt;0,W88*100*100/(INFO!$B$13*INFO!$B$13),""),""),""),"")</f>
      </c>
    </row>
    <row r="89" spans="1:24" ht="13.5" thickBot="1">
      <c r="A89" s="166">
        <f>COUNTIF($M$2:M89,"W")+COUNTIF($M$2:M89,"T")</f>
        <v>0</v>
      </c>
      <c r="B89" s="222">
        <f>COUNTIF($M$61:M89,"W")+COUNTIF($M$61:M89,"T")</f>
        <v>0</v>
      </c>
      <c r="C89" s="222">
        <f>COUNTIF($M$83:M89,"W")+COUNTIF($M$83:M89,"T")</f>
        <v>0</v>
      </c>
      <c r="D89" s="222">
        <f t="shared" si="8"/>
        <v>12</v>
      </c>
      <c r="E89" s="222">
        <v>29</v>
      </c>
      <c r="F89" s="222">
        <v>3</v>
      </c>
      <c r="G89" s="222">
        <f t="shared" si="11"/>
        <v>2009</v>
      </c>
      <c r="H89" s="111">
        <f>DATEVALUE(E89&amp;"/"&amp;F89&amp;"/"&amp;G89)</f>
        <v>39901</v>
      </c>
      <c r="I89" s="112"/>
      <c r="J89" s="90"/>
      <c r="K89" s="91"/>
      <c r="L89" s="209">
        <f t="shared" si="10"/>
      </c>
      <c r="M89" s="86"/>
      <c r="N89" s="87"/>
      <c r="O89" s="259">
        <f t="shared" si="12"/>
      </c>
      <c r="P89" s="92"/>
      <c r="Q89" s="93"/>
      <c r="R89" s="93"/>
      <c r="S89" s="93"/>
      <c r="T89" s="93"/>
      <c r="U89" s="90">
        <f t="shared" si="9"/>
      </c>
      <c r="V89" s="93">
        <f>IF(INFO!B$12&lt;&gt;"",IF(MONTH(H89)-MONTH(INFO!B$12)&gt;0,YEAR(H89)-YEAR(INFO!B$12),IF(MONTH(H89)-MONTH(INFO!B$12)=0,IF(DAY(H89)-DAY(INFO!B$12)&lt;0,YEAR(H89)-YEAR(INFO!B$12)-1,YEAR(H89)-YEAR(INFO!B$12)),YEAR(H89)-YEAR(INFO!B$12)-1)),"")</f>
      </c>
      <c r="W89" s="94"/>
      <c r="X89" s="269">
        <f>IF(INFO!$B$13&lt;&gt;"",IF(INFO!$B$13&lt;&gt;0,IF(W89&lt;&gt;"",IF(W89&lt;&gt;0,W89*100*100/(INFO!$B$13*INFO!$B$13),""),""),""),"")</f>
      </c>
    </row>
    <row r="90" spans="1:24" ht="12.75">
      <c r="A90" s="212">
        <f>COUNTIF($M$2:M90,"W")+COUNTIF($M$2:M90,"T")</f>
        <v>0</v>
      </c>
      <c r="B90" s="223">
        <f>COUNTIF($M$61:M90,"W")+COUNTIF($M$61:M90,"T")</f>
        <v>0</v>
      </c>
      <c r="C90" s="223">
        <f>COUNTIF($M$90:M90,"W")+COUNTIF($M$90:M90,"T")</f>
        <v>0</v>
      </c>
      <c r="D90" s="223">
        <f t="shared" si="8"/>
        <v>13</v>
      </c>
      <c r="E90" s="223">
        <v>30</v>
      </c>
      <c r="F90" s="223">
        <v>3</v>
      </c>
      <c r="G90" s="223">
        <f t="shared" si="11"/>
        <v>2009</v>
      </c>
      <c r="H90" s="113">
        <f>DATEVALUE(E90&amp;"/"&amp;F90&amp;"/"&amp;G90)</f>
        <v>39902</v>
      </c>
      <c r="I90" s="114"/>
      <c r="J90" s="46"/>
      <c r="K90" s="47"/>
      <c r="L90" s="207">
        <f t="shared" si="10"/>
      </c>
      <c r="M90" s="64"/>
      <c r="N90" s="49"/>
      <c r="O90" s="257">
        <f t="shared" si="12"/>
      </c>
      <c r="P90" s="48"/>
      <c r="Q90" s="50"/>
      <c r="R90" s="50"/>
      <c r="S90" s="50"/>
      <c r="T90" s="50"/>
      <c r="U90" s="62">
        <f t="shared" si="9"/>
      </c>
      <c r="V90" s="50">
        <f>IF(INFO!B$12&lt;&gt;"",IF(MONTH(H90)-MONTH(INFO!B$12)&gt;0,YEAR(H90)-YEAR(INFO!B$12),IF(MONTH(H90)-MONTH(INFO!B$12)=0,IF(DAY(H90)-DAY(INFO!B$12)&lt;0,YEAR(H90)-YEAR(INFO!B$12)-1,YEAR(H90)-YEAR(INFO!B$12)),YEAR(H90)-YEAR(INFO!B$12)-1)),"")</f>
      </c>
      <c r="W90" s="51"/>
      <c r="X90" s="267">
        <f>IF(INFO!$B$13&lt;&gt;"",IF(INFO!$B$13&lt;&gt;0,IF(W90&lt;&gt;"",IF(W90&lt;&gt;0,W90*100*100/(INFO!$B$13*INFO!$B$13),""),""),""),"")</f>
      </c>
    </row>
    <row r="91" spans="1:24" ht="12.75">
      <c r="A91" s="218">
        <f>COUNTIF($M$2:M91,"W")+COUNTIF($M$2:M91,"T")</f>
        <v>0</v>
      </c>
      <c r="B91" s="224">
        <f>COUNTIF($M$61:M91,"W")+COUNTIF($M$61:M91,"T")</f>
        <v>0</v>
      </c>
      <c r="C91" s="224">
        <f>COUNTIF($M$90:M91,"W")+COUNTIF($M$90:M91,"T")</f>
        <v>0</v>
      </c>
      <c r="D91" s="224">
        <f t="shared" si="8"/>
        <v>13</v>
      </c>
      <c r="E91" s="224">
        <v>31</v>
      </c>
      <c r="F91" s="224">
        <v>3</v>
      </c>
      <c r="G91" s="224">
        <f t="shared" si="11"/>
        <v>2009</v>
      </c>
      <c r="H91" s="18">
        <f>DATEVALUE(E91&amp;"/"&amp;F91&amp;"/"&amp;G91)</f>
        <v>39903</v>
      </c>
      <c r="I91" s="19"/>
      <c r="J91" s="7"/>
      <c r="K91" s="8"/>
      <c r="L91" s="207">
        <f t="shared" si="10"/>
      </c>
      <c r="M91" s="43"/>
      <c r="N91" s="15"/>
      <c r="O91" s="254">
        <f t="shared" si="12"/>
      </c>
      <c r="P91" s="11"/>
      <c r="Q91" s="12"/>
      <c r="R91" s="12"/>
      <c r="S91" s="12"/>
      <c r="T91" s="12"/>
      <c r="U91" s="9">
        <f t="shared" si="9"/>
      </c>
      <c r="V91" s="12">
        <f>IF(INFO!B$12&lt;&gt;"",IF(MONTH(H91)-MONTH(INFO!B$12)&gt;0,YEAR(H91)-YEAR(INFO!B$12),IF(MONTH(H91)-MONTH(INFO!B$12)=0,IF(DAY(H91)-DAY(INFO!B$12)&lt;0,YEAR(H91)-YEAR(INFO!B$12)-1,YEAR(H91)-YEAR(INFO!B$12)),YEAR(H91)-YEAR(INFO!B$12)-1)),"")</f>
      </c>
      <c r="W91" s="13"/>
      <c r="X91" s="264">
        <f>IF(INFO!$B$13&lt;&gt;"",IF(INFO!$B$13&lt;&gt;0,IF(W91&lt;&gt;"",IF(W91&lt;&gt;0,W91*100*100/(INFO!$B$13*INFO!$B$13),""),""),""),"")</f>
      </c>
    </row>
    <row r="92" spans="1:24" ht="12.75">
      <c r="A92" s="218">
        <f>COUNTIF($M$2:M92,"W")+COUNTIF($M$2:M92,"T")</f>
        <v>0</v>
      </c>
      <c r="B92" s="225">
        <f>COUNTIF($M$92:M92,"W")+COUNTIF($M$92:M92,"T")</f>
        <v>0</v>
      </c>
      <c r="C92" s="224">
        <f>COUNTIF($M$90:M92,"W")+COUNTIF($M$90:M92,"T")</f>
        <v>0</v>
      </c>
      <c r="D92" s="224">
        <f t="shared" si="8"/>
        <v>8</v>
      </c>
      <c r="E92" s="225">
        <v>1</v>
      </c>
      <c r="F92" s="225">
        <v>3</v>
      </c>
      <c r="G92" s="225">
        <f t="shared" si="11"/>
        <v>2009</v>
      </c>
      <c r="H92" s="21">
        <f>DATEVALUE(E92&amp;"/"&amp;F92&amp;"/"&amp;G92)</f>
        <v>39873</v>
      </c>
      <c r="I92" s="22"/>
      <c r="J92" s="7"/>
      <c r="K92" s="8"/>
      <c r="L92" s="207">
        <f t="shared" si="10"/>
      </c>
      <c r="M92" s="43"/>
      <c r="N92" s="10"/>
      <c r="O92" s="254">
        <f t="shared" si="12"/>
      </c>
      <c r="P92" s="11"/>
      <c r="Q92" s="12"/>
      <c r="R92" s="12"/>
      <c r="S92" s="12"/>
      <c r="T92" s="12"/>
      <c r="U92" s="9">
        <f t="shared" si="9"/>
      </c>
      <c r="V92" s="12">
        <f>IF(INFO!B$12&lt;&gt;"",IF(MONTH(H92)-MONTH(INFO!B$12)&gt;0,YEAR(H92)-YEAR(INFO!B$12),IF(MONTH(H92)-MONTH(INFO!B$12)=0,IF(DAY(H92)-DAY(INFO!B$12)&lt;0,YEAR(H92)-YEAR(INFO!B$12)-1,YEAR(H92)-YEAR(INFO!B$12)),YEAR(H92)-YEAR(INFO!B$12)-1)),"")</f>
      </c>
      <c r="W92" s="13"/>
      <c r="X92" s="264">
        <f>IF(INFO!$B$13&lt;&gt;"",IF(INFO!$B$13&lt;&gt;0,IF(W92&lt;&gt;"",IF(W92&lt;&gt;0,W92*100*100/(INFO!$B$13*INFO!$B$13),""),""),""),"")</f>
      </c>
    </row>
    <row r="93" spans="1:24" ht="12.75">
      <c r="A93" s="218">
        <f>COUNTIF($M$2:M93,"W")+COUNTIF($M$2:M93,"T")</f>
        <v>0</v>
      </c>
      <c r="B93" s="225">
        <f>COUNTIF($M$92:M93,"W")+COUNTIF($M$92:M93,"T")</f>
        <v>0</v>
      </c>
      <c r="C93" s="224">
        <f>COUNTIF($M$90:M93,"W")+COUNTIF($M$90:M93,"T")</f>
        <v>0</v>
      </c>
      <c r="D93" s="224">
        <f t="shared" si="8"/>
        <v>9</v>
      </c>
      <c r="E93" s="225">
        <v>2</v>
      </c>
      <c r="F93" s="225">
        <v>3</v>
      </c>
      <c r="G93" s="225">
        <f t="shared" si="11"/>
        <v>2009</v>
      </c>
      <c r="H93" s="21">
        <f>DATEVALUE(E93&amp;"/"&amp;F93&amp;"/"&amp;G93)</f>
        <v>39874</v>
      </c>
      <c r="I93" s="22"/>
      <c r="J93" s="7"/>
      <c r="K93" s="8"/>
      <c r="L93" s="207">
        <f t="shared" si="10"/>
      </c>
      <c r="M93" s="43"/>
      <c r="N93" s="10"/>
      <c r="O93" s="254">
        <f t="shared" si="12"/>
      </c>
      <c r="P93" s="11"/>
      <c r="Q93" s="12"/>
      <c r="R93" s="12"/>
      <c r="S93" s="12"/>
      <c r="T93" s="12"/>
      <c r="U93" s="9">
        <f t="shared" si="9"/>
      </c>
      <c r="V93" s="12">
        <f>IF(INFO!B$12&lt;&gt;"",IF(MONTH(H93)-MONTH(INFO!B$12)&gt;0,YEAR(H93)-YEAR(INFO!B$12),IF(MONTH(H93)-MONTH(INFO!B$12)=0,IF(DAY(H93)-DAY(INFO!B$12)&lt;0,YEAR(H93)-YEAR(INFO!B$12)-1,YEAR(H93)-YEAR(INFO!B$12)),YEAR(H93)-YEAR(INFO!B$12)-1)),"")</f>
      </c>
      <c r="W93" s="13"/>
      <c r="X93" s="264">
        <f>IF(INFO!$B$13&lt;&gt;"",IF(INFO!$B$13&lt;&gt;0,IF(W93&lt;&gt;"",IF(W93&lt;&gt;0,W93*100*100/(INFO!$B$13*INFO!$B$13),""),""),""),"")</f>
      </c>
    </row>
    <row r="94" spans="1:24" ht="12.75">
      <c r="A94" s="218">
        <f>COUNTIF($M$2:M94,"W")+COUNTIF($M$2:M94,"T")</f>
        <v>0</v>
      </c>
      <c r="B94" s="225">
        <f>COUNTIF($M$92:M94,"W")+COUNTIF($M$92:M94,"T")</f>
        <v>0</v>
      </c>
      <c r="C94" s="224">
        <f>COUNTIF($M$90:M94,"W")+COUNTIF($M$90:M94,"T")</f>
        <v>0</v>
      </c>
      <c r="D94" s="224">
        <f t="shared" si="8"/>
        <v>9</v>
      </c>
      <c r="E94" s="225">
        <v>3</v>
      </c>
      <c r="F94" s="225">
        <v>3</v>
      </c>
      <c r="G94" s="225">
        <f t="shared" si="11"/>
        <v>2009</v>
      </c>
      <c r="H94" s="21">
        <f>DATEVALUE(E94&amp;"/"&amp;F94&amp;"/"&amp;G94)</f>
        <v>39875</v>
      </c>
      <c r="I94" s="22"/>
      <c r="J94" s="7"/>
      <c r="K94" s="8"/>
      <c r="L94" s="207">
        <f t="shared" si="10"/>
      </c>
      <c r="M94" s="43"/>
      <c r="N94" s="10"/>
      <c r="O94" s="254">
        <f t="shared" si="12"/>
      </c>
      <c r="P94" s="11"/>
      <c r="Q94" s="12"/>
      <c r="R94" s="12"/>
      <c r="S94" s="12"/>
      <c r="T94" s="12"/>
      <c r="U94" s="9">
        <f t="shared" si="9"/>
      </c>
      <c r="V94" s="12">
        <f>IF(INFO!B$12&lt;&gt;"",IF(MONTH(H94)-MONTH(INFO!B$12)&gt;0,YEAR(H94)-YEAR(INFO!B$12),IF(MONTH(H94)-MONTH(INFO!B$12)=0,IF(DAY(H94)-DAY(INFO!B$12)&lt;0,YEAR(H94)-YEAR(INFO!B$12)-1,YEAR(H94)-YEAR(INFO!B$12)),YEAR(H94)-YEAR(INFO!B$12)-1)),"")</f>
      </c>
      <c r="W94" s="13"/>
      <c r="X94" s="264">
        <f>IF(INFO!$B$13&lt;&gt;"",IF(INFO!$B$13&lt;&gt;0,IF(W94&lt;&gt;"",IF(W94&lt;&gt;0,W94*100*100/(INFO!$B$13*INFO!$B$13),""),""),""),"")</f>
      </c>
    </row>
    <row r="95" spans="1:24" ht="12.75">
      <c r="A95" s="218">
        <f>COUNTIF($M$2:M95,"W")+COUNTIF($M$2:M95,"T")</f>
        <v>0</v>
      </c>
      <c r="B95" s="225">
        <f>COUNTIF($M$92:M95,"W")+COUNTIF($M$92:M95,"T")</f>
        <v>0</v>
      </c>
      <c r="C95" s="224">
        <f>COUNTIF($M$90:M95,"W")+COUNTIF($M$90:M95,"T")</f>
        <v>0</v>
      </c>
      <c r="D95" s="224">
        <f t="shared" si="8"/>
        <v>9</v>
      </c>
      <c r="E95" s="225">
        <v>4</v>
      </c>
      <c r="F95" s="225">
        <v>3</v>
      </c>
      <c r="G95" s="225">
        <f t="shared" si="11"/>
        <v>2009</v>
      </c>
      <c r="H95" s="21">
        <f>DATEVALUE(E95&amp;"/"&amp;F95&amp;"/"&amp;G95)</f>
        <v>39876</v>
      </c>
      <c r="I95" s="22"/>
      <c r="J95" s="67"/>
      <c r="K95" s="68"/>
      <c r="L95" s="208">
        <f t="shared" si="10"/>
      </c>
      <c r="M95" s="81"/>
      <c r="N95" s="82"/>
      <c r="O95" s="258">
        <f t="shared" si="12"/>
      </c>
      <c r="P95" s="63"/>
      <c r="Q95" s="69"/>
      <c r="R95" s="69"/>
      <c r="S95" s="69"/>
      <c r="T95" s="69"/>
      <c r="U95" s="67">
        <f t="shared" si="9"/>
      </c>
      <c r="V95" s="69">
        <f>IF(INFO!B$12&lt;&gt;"",IF(MONTH(H95)-MONTH(INFO!B$12)&gt;0,YEAR(H95)-YEAR(INFO!B$12),IF(MONTH(H95)-MONTH(INFO!B$12)=0,IF(DAY(H95)-DAY(INFO!B$12)&lt;0,YEAR(H95)-YEAR(INFO!B$12)-1,YEAR(H95)-YEAR(INFO!B$12)),YEAR(H95)-YEAR(INFO!B$12)-1)),"")</f>
      </c>
      <c r="W95" s="70"/>
      <c r="X95" s="268">
        <f>IF(INFO!$B$13&lt;&gt;"",IF(INFO!$B$13&lt;&gt;0,IF(W95&lt;&gt;"",IF(W95&lt;&gt;0,W95*100*100/(INFO!$B$13*INFO!$B$13),""),""),""),"")</f>
      </c>
    </row>
    <row r="96" spans="1:24" ht="13.5" thickBot="1">
      <c r="A96" s="166">
        <f>COUNTIF($M$2:M96,"W")+COUNTIF($M$2:M96,"T")</f>
        <v>0</v>
      </c>
      <c r="B96" s="226">
        <f>COUNTIF($M$92:M96,"W")+COUNTIF($M$92:M96,"T")</f>
        <v>0</v>
      </c>
      <c r="C96" s="222">
        <f>COUNTIF($M$90:M96,"W")+COUNTIF($M$90:M96,"T")</f>
        <v>0</v>
      </c>
      <c r="D96" s="222">
        <f t="shared" si="8"/>
        <v>9</v>
      </c>
      <c r="E96" s="226">
        <v>5</v>
      </c>
      <c r="F96" s="226">
        <v>3</v>
      </c>
      <c r="G96" s="226">
        <f t="shared" si="11"/>
        <v>2009</v>
      </c>
      <c r="H96" s="115">
        <f>DATEVALUE(E96&amp;"/"&amp;F96&amp;"/"&amp;G96)</f>
        <v>39877</v>
      </c>
      <c r="I96" s="116"/>
      <c r="J96" s="90"/>
      <c r="K96" s="91"/>
      <c r="L96" s="209">
        <f t="shared" si="10"/>
      </c>
      <c r="M96" s="86"/>
      <c r="N96" s="87"/>
      <c r="O96" s="259">
        <f t="shared" si="12"/>
      </c>
      <c r="P96" s="92"/>
      <c r="Q96" s="93"/>
      <c r="R96" s="93"/>
      <c r="S96" s="93"/>
      <c r="T96" s="93"/>
      <c r="U96" s="90">
        <f t="shared" si="9"/>
      </c>
      <c r="V96" s="93">
        <f>IF(INFO!B$12&lt;&gt;"",IF(MONTH(H96)-MONTH(INFO!B$12)&gt;0,YEAR(H96)-YEAR(INFO!B$12),IF(MONTH(H96)-MONTH(INFO!B$12)=0,IF(DAY(H96)-DAY(INFO!B$12)&lt;0,YEAR(H96)-YEAR(INFO!B$12)-1,YEAR(H96)-YEAR(INFO!B$12)),YEAR(H96)-YEAR(INFO!B$12)-1)),"")</f>
      </c>
      <c r="W96" s="94"/>
      <c r="X96" s="269">
        <f>IF(INFO!$B$13&lt;&gt;"",IF(INFO!$B$13&lt;&gt;0,IF(W96&lt;&gt;"",IF(W96&lt;&gt;0,W96*100*100/(INFO!$B$13*INFO!$B$13),""),""),""),"")</f>
      </c>
    </row>
    <row r="97" spans="1:24" ht="12.75">
      <c r="A97" s="212">
        <f>COUNTIF($M$2:M97,"W")+COUNTIF($M$2:M97,"T")</f>
        <v>0</v>
      </c>
      <c r="B97" s="227">
        <f>COUNTIF($M$92:M97,"W")+COUNTIF($M$92:M97,"T")</f>
        <v>0</v>
      </c>
      <c r="C97" s="227">
        <f>COUNTIF($M$97:M97,"W")+COUNTIF($M$97:M97,"T")</f>
        <v>0</v>
      </c>
      <c r="D97" s="227">
        <f t="shared" si="8"/>
        <v>14</v>
      </c>
      <c r="E97" s="227">
        <v>6</v>
      </c>
      <c r="F97" s="227">
        <v>4</v>
      </c>
      <c r="G97" s="227">
        <f t="shared" si="11"/>
        <v>2009</v>
      </c>
      <c r="H97" s="117">
        <f>DATEVALUE(E97&amp;"/"&amp;F97&amp;"/"&amp;G97)</f>
        <v>39909</v>
      </c>
      <c r="I97" s="118"/>
      <c r="J97" s="46"/>
      <c r="K97" s="47"/>
      <c r="L97" s="207">
        <f t="shared" si="10"/>
      </c>
      <c r="M97" s="64"/>
      <c r="N97" s="49"/>
      <c r="O97" s="257">
        <f t="shared" si="12"/>
      </c>
      <c r="P97" s="48"/>
      <c r="Q97" s="50"/>
      <c r="R97" s="50"/>
      <c r="S97" s="50"/>
      <c r="T97" s="50"/>
      <c r="U97" s="62">
        <f t="shared" si="9"/>
      </c>
      <c r="V97" s="50">
        <f>IF(INFO!B$12&lt;&gt;"",IF(MONTH(H97)-MONTH(INFO!B$12)&gt;0,YEAR(H97)-YEAR(INFO!B$12),IF(MONTH(H97)-MONTH(INFO!B$12)=0,IF(DAY(H97)-DAY(INFO!B$12)&lt;0,YEAR(H97)-YEAR(INFO!B$12)-1,YEAR(H97)-YEAR(INFO!B$12)),YEAR(H97)-YEAR(INFO!B$12)-1)),"")</f>
      </c>
      <c r="W97" s="51"/>
      <c r="X97" s="267">
        <f>IF(INFO!$B$13&lt;&gt;"",IF(INFO!$B$13&lt;&gt;0,IF(W97&lt;&gt;"",IF(W97&lt;&gt;0,W97*100*100/(INFO!$B$13*INFO!$B$13),""),""),""),"")</f>
      </c>
    </row>
    <row r="98" spans="1:24" ht="12.75">
      <c r="A98" s="218">
        <f>COUNTIF($M$2:M98,"W")+COUNTIF($M$2:M98,"T")</f>
        <v>0</v>
      </c>
      <c r="B98" s="225">
        <f>COUNTIF($M$92:M98,"W")+COUNTIF($M$92:M98,"T")</f>
        <v>0</v>
      </c>
      <c r="C98" s="225">
        <f>COUNTIF($M$97:M98,"W")+COUNTIF($M$97:M98,"T")</f>
        <v>0</v>
      </c>
      <c r="D98" s="225">
        <f t="shared" si="8"/>
        <v>14</v>
      </c>
      <c r="E98" s="225">
        <v>7</v>
      </c>
      <c r="F98" s="225">
        <v>4</v>
      </c>
      <c r="G98" s="225">
        <f t="shared" si="11"/>
        <v>2009</v>
      </c>
      <c r="H98" s="21">
        <f>DATEVALUE(E98&amp;"/"&amp;F98&amp;"/"&amp;G98)</f>
        <v>39910</v>
      </c>
      <c r="I98" s="22"/>
      <c r="J98" s="7"/>
      <c r="K98" s="8"/>
      <c r="L98" s="207">
        <f t="shared" si="10"/>
      </c>
      <c r="M98" s="43"/>
      <c r="N98" s="15"/>
      <c r="O98" s="254">
        <f t="shared" si="12"/>
      </c>
      <c r="P98" s="11"/>
      <c r="Q98" s="12"/>
      <c r="R98" s="12"/>
      <c r="S98" s="12"/>
      <c r="T98" s="12"/>
      <c r="U98" s="9">
        <f t="shared" si="9"/>
      </c>
      <c r="V98" s="12">
        <f>IF(INFO!B$12&lt;&gt;"",IF(MONTH(H98)-MONTH(INFO!B$12)&gt;0,YEAR(H98)-YEAR(INFO!B$12),IF(MONTH(H98)-MONTH(INFO!B$12)=0,IF(DAY(H98)-DAY(INFO!B$12)&lt;0,YEAR(H98)-YEAR(INFO!B$12)-1,YEAR(H98)-YEAR(INFO!B$12)),YEAR(H98)-YEAR(INFO!B$12)-1)),"")</f>
      </c>
      <c r="W98" s="13"/>
      <c r="X98" s="264">
        <f>IF(INFO!$B$13&lt;&gt;"",IF(INFO!$B$13&lt;&gt;0,IF(W98&lt;&gt;"",IF(W98&lt;&gt;0,W98*100*100/(INFO!$B$13*INFO!$B$13),""),""),""),"")</f>
      </c>
    </row>
    <row r="99" spans="1:24" ht="12.75">
      <c r="A99" s="218">
        <f>COUNTIF($M$2:M99,"W")+COUNTIF($M$2:M99,"T")</f>
        <v>0</v>
      </c>
      <c r="B99" s="225">
        <f>COUNTIF($M$92:M99,"W")+COUNTIF($M$92:M99,"T")</f>
        <v>0</v>
      </c>
      <c r="C99" s="225">
        <f>COUNTIF($M$97:M99,"W")+COUNTIF($M$97:M99,"T")</f>
        <v>0</v>
      </c>
      <c r="D99" s="225">
        <f t="shared" si="8"/>
        <v>14</v>
      </c>
      <c r="E99" s="225">
        <v>8</v>
      </c>
      <c r="F99" s="225">
        <v>4</v>
      </c>
      <c r="G99" s="225">
        <f t="shared" si="11"/>
        <v>2009</v>
      </c>
      <c r="H99" s="21">
        <f>DATEVALUE(E99&amp;"/"&amp;F99&amp;"/"&amp;G99)</f>
        <v>39911</v>
      </c>
      <c r="I99" s="22"/>
      <c r="J99" s="7"/>
      <c r="K99" s="8"/>
      <c r="L99" s="207">
        <f t="shared" si="10"/>
      </c>
      <c r="M99" s="43"/>
      <c r="N99" s="10"/>
      <c r="O99" s="254">
        <f t="shared" si="12"/>
      </c>
      <c r="P99" s="11"/>
      <c r="Q99" s="12"/>
      <c r="R99" s="12"/>
      <c r="S99" s="12"/>
      <c r="T99" s="12"/>
      <c r="U99" s="9">
        <f t="shared" si="9"/>
      </c>
      <c r="V99" s="12">
        <f>IF(INFO!B$12&lt;&gt;"",IF(MONTH(H99)-MONTH(INFO!B$12)&gt;0,YEAR(H99)-YEAR(INFO!B$12),IF(MONTH(H99)-MONTH(INFO!B$12)=0,IF(DAY(H99)-DAY(INFO!B$12)&lt;0,YEAR(H99)-YEAR(INFO!B$12)-1,YEAR(H99)-YEAR(INFO!B$12)),YEAR(H99)-YEAR(INFO!B$12)-1)),"")</f>
      </c>
      <c r="W99" s="13"/>
      <c r="X99" s="264">
        <f>IF(INFO!$B$13&lt;&gt;"",IF(INFO!$B$13&lt;&gt;0,IF(W99&lt;&gt;"",IF(W99&lt;&gt;0,W99*100*100/(INFO!$B$13*INFO!$B$13),""),""),""),"")</f>
      </c>
    </row>
    <row r="100" spans="1:24" ht="12.75">
      <c r="A100" s="218">
        <f>COUNTIF($M$2:M100,"W")+COUNTIF($M$2:M100,"T")</f>
        <v>0</v>
      </c>
      <c r="B100" s="225">
        <f>COUNTIF($M$92:M100,"W")+COUNTIF($M$92:M100,"T")</f>
        <v>0</v>
      </c>
      <c r="C100" s="225">
        <f>COUNTIF($M$97:M100,"W")+COUNTIF($M$97:M100,"T")</f>
        <v>0</v>
      </c>
      <c r="D100" s="225">
        <f t="shared" si="8"/>
        <v>14</v>
      </c>
      <c r="E100" s="225">
        <v>9</v>
      </c>
      <c r="F100" s="225">
        <v>4</v>
      </c>
      <c r="G100" s="225">
        <f t="shared" si="11"/>
        <v>2009</v>
      </c>
      <c r="H100" s="21">
        <f>DATEVALUE(E100&amp;"/"&amp;F100&amp;"/"&amp;G100)</f>
        <v>39912</v>
      </c>
      <c r="I100" s="22"/>
      <c r="J100" s="7"/>
      <c r="K100" s="8"/>
      <c r="L100" s="207">
        <f t="shared" si="10"/>
      </c>
      <c r="M100" s="43"/>
      <c r="N100" s="10"/>
      <c r="O100" s="254">
        <f t="shared" si="12"/>
      </c>
      <c r="P100" s="11"/>
      <c r="Q100" s="12"/>
      <c r="R100" s="12"/>
      <c r="S100" s="12"/>
      <c r="T100" s="12"/>
      <c r="U100" s="9">
        <f t="shared" si="9"/>
      </c>
      <c r="V100" s="12">
        <f>IF(INFO!B$12&lt;&gt;"",IF(MONTH(H100)-MONTH(INFO!B$12)&gt;0,YEAR(H100)-YEAR(INFO!B$12),IF(MONTH(H100)-MONTH(INFO!B$12)=0,IF(DAY(H100)-DAY(INFO!B$12)&lt;0,YEAR(H100)-YEAR(INFO!B$12)-1,YEAR(H100)-YEAR(INFO!B$12)),YEAR(H100)-YEAR(INFO!B$12)-1)),"")</f>
      </c>
      <c r="W100" s="13"/>
      <c r="X100" s="264">
        <f>IF(INFO!$B$13&lt;&gt;"",IF(INFO!$B$13&lt;&gt;0,IF(W100&lt;&gt;"",IF(W100&lt;&gt;0,W100*100*100/(INFO!$B$13*INFO!$B$13),""),""),""),"")</f>
      </c>
    </row>
    <row r="101" spans="1:24" ht="12.75">
      <c r="A101" s="218">
        <f>COUNTIF($M$2:M101,"W")+COUNTIF($M$2:M101,"T")</f>
        <v>0</v>
      </c>
      <c r="B101" s="225">
        <f>COUNTIF($M$92:M101,"W")+COUNTIF($M$92:M101,"T")</f>
        <v>0</v>
      </c>
      <c r="C101" s="225">
        <f>COUNTIF($M$97:M101,"W")+COUNTIF($M$97:M101,"T")</f>
        <v>0</v>
      </c>
      <c r="D101" s="225">
        <f t="shared" si="8"/>
        <v>14</v>
      </c>
      <c r="E101" s="225">
        <v>10</v>
      </c>
      <c r="F101" s="225">
        <v>4</v>
      </c>
      <c r="G101" s="225">
        <f t="shared" si="11"/>
        <v>2009</v>
      </c>
      <c r="H101" s="21">
        <f>DATEVALUE(E101&amp;"/"&amp;F101&amp;"/"&amp;G101)</f>
        <v>39913</v>
      </c>
      <c r="I101" s="22"/>
      <c r="J101" s="7"/>
      <c r="K101" s="8"/>
      <c r="L101" s="207">
        <f t="shared" si="10"/>
      </c>
      <c r="M101" s="43"/>
      <c r="N101" s="10"/>
      <c r="O101" s="254">
        <f t="shared" si="12"/>
      </c>
      <c r="P101" s="11"/>
      <c r="Q101" s="12"/>
      <c r="R101" s="12"/>
      <c r="S101" s="12"/>
      <c r="T101" s="12"/>
      <c r="U101" s="9">
        <f t="shared" si="9"/>
      </c>
      <c r="V101" s="12">
        <f>IF(INFO!B$12&lt;&gt;"",IF(MONTH(H101)-MONTH(INFO!B$12)&gt;0,YEAR(H101)-YEAR(INFO!B$12),IF(MONTH(H101)-MONTH(INFO!B$12)=0,IF(DAY(H101)-DAY(INFO!B$12)&lt;0,YEAR(H101)-YEAR(INFO!B$12)-1,YEAR(H101)-YEAR(INFO!B$12)),YEAR(H101)-YEAR(INFO!B$12)-1)),"")</f>
      </c>
      <c r="W101" s="13"/>
      <c r="X101" s="264">
        <f>IF(INFO!$B$13&lt;&gt;"",IF(INFO!$B$13&lt;&gt;0,IF(W101&lt;&gt;"",IF(W101&lt;&gt;0,W101*100*100/(INFO!$B$13*INFO!$B$13),""),""),""),"")</f>
      </c>
    </row>
    <row r="102" spans="1:24" ht="12.75">
      <c r="A102" s="218">
        <f>COUNTIF($M$2:M102,"W")+COUNTIF($M$2:M102,"T")</f>
        <v>0</v>
      </c>
      <c r="B102" s="225">
        <f>COUNTIF($M$92:M102,"W")+COUNTIF($M$92:M102,"T")</f>
        <v>0</v>
      </c>
      <c r="C102" s="225">
        <f>COUNTIF($M$97:M102,"W")+COUNTIF($M$97:M102,"T")</f>
        <v>0</v>
      </c>
      <c r="D102" s="225">
        <f t="shared" si="8"/>
        <v>14</v>
      </c>
      <c r="E102" s="225">
        <v>11</v>
      </c>
      <c r="F102" s="225">
        <v>4</v>
      </c>
      <c r="G102" s="225">
        <f t="shared" si="11"/>
        <v>2009</v>
      </c>
      <c r="H102" s="21">
        <f>DATEVALUE(E102&amp;"/"&amp;F102&amp;"/"&amp;G102)</f>
        <v>39914</v>
      </c>
      <c r="I102" s="22"/>
      <c r="J102" s="67"/>
      <c r="K102" s="68"/>
      <c r="L102" s="208">
        <f t="shared" si="10"/>
      </c>
      <c r="M102" s="81"/>
      <c r="N102" s="82"/>
      <c r="O102" s="258">
        <f t="shared" si="12"/>
      </c>
      <c r="P102" s="63"/>
      <c r="Q102" s="69"/>
      <c r="R102" s="69"/>
      <c r="S102" s="69"/>
      <c r="T102" s="69"/>
      <c r="U102" s="67">
        <f t="shared" si="9"/>
      </c>
      <c r="V102" s="69">
        <f>IF(INFO!B$12&lt;&gt;"",IF(MONTH(H102)-MONTH(INFO!B$12)&gt;0,YEAR(H102)-YEAR(INFO!B$12),IF(MONTH(H102)-MONTH(INFO!B$12)=0,IF(DAY(H102)-DAY(INFO!B$12)&lt;0,YEAR(H102)-YEAR(INFO!B$12)-1,YEAR(H102)-YEAR(INFO!B$12)),YEAR(H102)-YEAR(INFO!B$12)-1)),"")</f>
      </c>
      <c r="W102" s="70"/>
      <c r="X102" s="268">
        <f>IF(INFO!$B$13&lt;&gt;"",IF(INFO!$B$13&lt;&gt;0,IF(W102&lt;&gt;"",IF(W102&lt;&gt;0,W102*100*100/(INFO!$B$13*INFO!$B$13),""),""),""),"")</f>
      </c>
    </row>
    <row r="103" spans="1:24" ht="13.5" thickBot="1">
      <c r="A103" s="166">
        <f>COUNTIF($M$2:M103,"W")+COUNTIF($M$2:M103,"T")</f>
        <v>0</v>
      </c>
      <c r="B103" s="226">
        <f>COUNTIF($M$92:M103,"W")+COUNTIF($M$92:M103,"T")</f>
        <v>0</v>
      </c>
      <c r="C103" s="226">
        <f>COUNTIF($M$97:M103,"W")+COUNTIF($M$97:M103,"T")</f>
        <v>0</v>
      </c>
      <c r="D103" s="226">
        <f t="shared" si="8"/>
        <v>14</v>
      </c>
      <c r="E103" s="226">
        <v>12</v>
      </c>
      <c r="F103" s="226">
        <v>4</v>
      </c>
      <c r="G103" s="226">
        <f t="shared" si="11"/>
        <v>2009</v>
      </c>
      <c r="H103" s="115">
        <f>DATEVALUE(E103&amp;"/"&amp;F103&amp;"/"&amp;G103)</f>
        <v>39915</v>
      </c>
      <c r="I103" s="116"/>
      <c r="J103" s="90"/>
      <c r="K103" s="91"/>
      <c r="L103" s="209">
        <f t="shared" si="10"/>
      </c>
      <c r="M103" s="86"/>
      <c r="N103" s="87"/>
      <c r="O103" s="259">
        <f t="shared" si="12"/>
      </c>
      <c r="P103" s="92"/>
      <c r="Q103" s="93"/>
      <c r="R103" s="93"/>
      <c r="S103" s="93"/>
      <c r="T103" s="93"/>
      <c r="U103" s="90">
        <f t="shared" si="9"/>
      </c>
      <c r="V103" s="93">
        <f>IF(INFO!B$12&lt;&gt;"",IF(MONTH(H103)-MONTH(INFO!B$12)&gt;0,YEAR(H103)-YEAR(INFO!B$12),IF(MONTH(H103)-MONTH(INFO!B$12)=0,IF(DAY(H103)-DAY(INFO!B$12)&lt;0,YEAR(H103)-YEAR(INFO!B$12)-1,YEAR(H103)-YEAR(INFO!B$12)),YEAR(H103)-YEAR(INFO!B$12)-1)),"")</f>
      </c>
      <c r="W103" s="94"/>
      <c r="X103" s="269">
        <f>IF(INFO!$B$13&lt;&gt;"",IF(INFO!$B$13&lt;&gt;0,IF(W103&lt;&gt;"",IF(W103&lt;&gt;0,W103*100*100/(INFO!$B$13*INFO!$B$13),""),""),""),"")</f>
      </c>
    </row>
    <row r="104" spans="1:24" ht="12.75">
      <c r="A104" s="212">
        <f>COUNTIF($M$2:M104,"W")+COUNTIF($M$2:M104,"T")</f>
        <v>0</v>
      </c>
      <c r="B104" s="227">
        <f>COUNTIF($M$92:M104,"W")+COUNTIF($M$92:M104,"T")</f>
        <v>0</v>
      </c>
      <c r="C104" s="227">
        <f>COUNTIF($M$104:M104,"W")+COUNTIF($M$104:M104,"T")</f>
        <v>0</v>
      </c>
      <c r="D104" s="227">
        <f t="shared" si="8"/>
        <v>15</v>
      </c>
      <c r="E104" s="227">
        <v>13</v>
      </c>
      <c r="F104" s="227">
        <v>4</v>
      </c>
      <c r="G104" s="227">
        <f t="shared" si="11"/>
        <v>2009</v>
      </c>
      <c r="H104" s="117">
        <f>DATEVALUE(E104&amp;"/"&amp;F104&amp;"/"&amp;G104)</f>
        <v>39916</v>
      </c>
      <c r="I104" s="118"/>
      <c r="J104" s="72"/>
      <c r="K104" s="73"/>
      <c r="L104" s="208">
        <f t="shared" si="10"/>
      </c>
      <c r="M104" s="127"/>
      <c r="N104" s="75"/>
      <c r="O104" s="253">
        <f t="shared" si="12"/>
      </c>
      <c r="P104" s="74"/>
      <c r="Q104" s="76"/>
      <c r="R104" s="76"/>
      <c r="S104" s="76"/>
      <c r="T104" s="76"/>
      <c r="U104" s="72">
        <f t="shared" si="9"/>
      </c>
      <c r="V104" s="76">
        <f>IF(INFO!B$12&lt;&gt;"",IF(MONTH(H104)-MONTH(INFO!B$12)&gt;0,YEAR(H104)-YEAR(INFO!B$12),IF(MONTH(H104)-MONTH(INFO!B$12)=0,IF(DAY(H104)-DAY(INFO!B$12)&lt;0,YEAR(H104)-YEAR(INFO!B$12)-1,YEAR(H104)-YEAR(INFO!B$12)),YEAR(H104)-YEAR(INFO!B$12)-1)),"")</f>
      </c>
      <c r="W104" s="77"/>
      <c r="X104" s="263">
        <f>IF(INFO!$B$13&lt;&gt;"",IF(INFO!$B$13&lt;&gt;0,IF(W104&lt;&gt;"",IF(W104&lt;&gt;0,W104*100*100/(INFO!$B$13*INFO!$B$13),""),""),""),"")</f>
      </c>
    </row>
    <row r="105" spans="1:24" ht="12.75">
      <c r="A105" s="218">
        <f>COUNTIF($M$2:M105,"W")+COUNTIF($M$2:M105,"T")</f>
        <v>0</v>
      </c>
      <c r="B105" s="225">
        <f>COUNTIF($M$92:M105,"W")+COUNTIF($M$92:M105,"T")</f>
        <v>0</v>
      </c>
      <c r="C105" s="225">
        <f>COUNTIF($M$104:M105,"W")+COUNTIF($M$104:M105,"T")</f>
        <v>0</v>
      </c>
      <c r="D105" s="225">
        <f t="shared" si="8"/>
        <v>15</v>
      </c>
      <c r="E105" s="225">
        <v>14</v>
      </c>
      <c r="F105" s="225">
        <v>4</v>
      </c>
      <c r="G105" s="225">
        <f t="shared" si="11"/>
        <v>2009</v>
      </c>
      <c r="H105" s="21">
        <f>DATEVALUE(E105&amp;"/"&amp;F105&amp;"/"&amp;G105)</f>
        <v>39917</v>
      </c>
      <c r="I105" s="22"/>
      <c r="J105" s="7"/>
      <c r="K105" s="8"/>
      <c r="L105" s="207">
        <f t="shared" si="10"/>
      </c>
      <c r="M105" s="43"/>
      <c r="N105" s="15"/>
      <c r="O105" s="254">
        <f t="shared" si="12"/>
      </c>
      <c r="P105" s="11"/>
      <c r="Q105" s="12"/>
      <c r="R105" s="12"/>
      <c r="S105" s="12"/>
      <c r="T105" s="12"/>
      <c r="U105" s="9">
        <f t="shared" si="9"/>
      </c>
      <c r="V105" s="12">
        <f>IF(INFO!B$12&lt;&gt;"",IF(MONTH(H105)-MONTH(INFO!B$12)&gt;0,YEAR(H105)-YEAR(INFO!B$12),IF(MONTH(H105)-MONTH(INFO!B$12)=0,IF(DAY(H105)-DAY(INFO!B$12)&lt;0,YEAR(H105)-YEAR(INFO!B$12)-1,YEAR(H105)-YEAR(INFO!B$12)),YEAR(H105)-YEAR(INFO!B$12)-1)),"")</f>
      </c>
      <c r="W105" s="13"/>
      <c r="X105" s="264">
        <f>IF(INFO!$B$13&lt;&gt;"",IF(INFO!$B$13&lt;&gt;0,IF(W105&lt;&gt;"",IF(W105&lt;&gt;0,W105*100*100/(INFO!$B$13*INFO!$B$13),""),""),""),"")</f>
      </c>
    </row>
    <row r="106" spans="1:24" ht="12.75">
      <c r="A106" s="218">
        <f>COUNTIF($M$2:M106,"W")+COUNTIF($M$2:M106,"T")</f>
        <v>0</v>
      </c>
      <c r="B106" s="225">
        <f>COUNTIF($M$92:M106,"W")+COUNTIF($M$92:M106,"T")</f>
        <v>0</v>
      </c>
      <c r="C106" s="225">
        <f>COUNTIF($M$104:M106,"W")+COUNTIF($M$104:M106,"T")</f>
        <v>0</v>
      </c>
      <c r="D106" s="225">
        <f t="shared" si="8"/>
        <v>15</v>
      </c>
      <c r="E106" s="225">
        <v>15</v>
      </c>
      <c r="F106" s="225">
        <v>4</v>
      </c>
      <c r="G106" s="225">
        <f t="shared" si="11"/>
        <v>2009</v>
      </c>
      <c r="H106" s="21">
        <f>DATEVALUE(E106&amp;"/"&amp;F106&amp;"/"&amp;G106)</f>
        <v>39918</v>
      </c>
      <c r="I106" s="22"/>
      <c r="J106" s="7"/>
      <c r="K106" s="8"/>
      <c r="L106" s="207">
        <f t="shared" si="10"/>
      </c>
      <c r="M106" s="43"/>
      <c r="N106" s="10"/>
      <c r="O106" s="254">
        <f t="shared" si="12"/>
      </c>
      <c r="P106" s="11"/>
      <c r="Q106" s="12"/>
      <c r="R106" s="12"/>
      <c r="S106" s="12"/>
      <c r="T106" s="12"/>
      <c r="U106" s="9">
        <f t="shared" si="9"/>
      </c>
      <c r="V106" s="12">
        <f>IF(INFO!B$12&lt;&gt;"",IF(MONTH(H106)-MONTH(INFO!B$12)&gt;0,YEAR(H106)-YEAR(INFO!B$12),IF(MONTH(H106)-MONTH(INFO!B$12)=0,IF(DAY(H106)-DAY(INFO!B$12)&lt;0,YEAR(H106)-YEAR(INFO!B$12)-1,YEAR(H106)-YEAR(INFO!B$12)),YEAR(H106)-YEAR(INFO!B$12)-1)),"")</f>
      </c>
      <c r="W106" s="13"/>
      <c r="X106" s="264">
        <f>IF(INFO!$B$13&lt;&gt;"",IF(INFO!$B$13&lt;&gt;0,IF(W106&lt;&gt;"",IF(W106&lt;&gt;0,W106*100*100/(INFO!$B$13*INFO!$B$13),""),""),""),"")</f>
      </c>
    </row>
    <row r="107" spans="1:24" ht="12.75">
      <c r="A107" s="218">
        <f>COUNTIF($M$2:M107,"W")+COUNTIF($M$2:M107,"T")</f>
        <v>0</v>
      </c>
      <c r="B107" s="225">
        <f>COUNTIF($M$92:M107,"W")+COUNTIF($M$92:M107,"T")</f>
        <v>0</v>
      </c>
      <c r="C107" s="225">
        <f>COUNTIF($M$104:M107,"W")+COUNTIF($M$104:M107,"T")</f>
        <v>0</v>
      </c>
      <c r="D107" s="225">
        <f t="shared" si="8"/>
        <v>15</v>
      </c>
      <c r="E107" s="225">
        <v>16</v>
      </c>
      <c r="F107" s="225">
        <v>4</v>
      </c>
      <c r="G107" s="225">
        <f t="shared" si="11"/>
        <v>2009</v>
      </c>
      <c r="H107" s="21">
        <f>DATEVALUE(E107&amp;"/"&amp;F107&amp;"/"&amp;G107)</f>
        <v>39919</v>
      </c>
      <c r="I107" s="22"/>
      <c r="J107" s="7"/>
      <c r="K107" s="8"/>
      <c r="L107" s="207">
        <f t="shared" si="10"/>
      </c>
      <c r="M107" s="43"/>
      <c r="N107" s="10"/>
      <c r="O107" s="254">
        <f t="shared" si="12"/>
      </c>
      <c r="P107" s="11"/>
      <c r="Q107" s="12"/>
      <c r="R107" s="12"/>
      <c r="S107" s="12"/>
      <c r="T107" s="12"/>
      <c r="U107" s="9">
        <f t="shared" si="9"/>
      </c>
      <c r="V107" s="12">
        <f>IF(INFO!B$12&lt;&gt;"",IF(MONTH(H107)-MONTH(INFO!B$12)&gt;0,YEAR(H107)-YEAR(INFO!B$12),IF(MONTH(H107)-MONTH(INFO!B$12)=0,IF(DAY(H107)-DAY(INFO!B$12)&lt;0,YEAR(H107)-YEAR(INFO!B$12)-1,YEAR(H107)-YEAR(INFO!B$12)),YEAR(H107)-YEAR(INFO!B$12)-1)),"")</f>
      </c>
      <c r="W107" s="13"/>
      <c r="X107" s="264">
        <f>IF(INFO!$B$13&lt;&gt;"",IF(INFO!$B$13&lt;&gt;0,IF(W107&lt;&gt;"",IF(W107&lt;&gt;0,W107*100*100/(INFO!$B$13*INFO!$B$13),""),""),""),"")</f>
      </c>
    </row>
    <row r="108" spans="1:24" ht="12.75">
      <c r="A108" s="218">
        <f>COUNTIF($M$2:M108,"W")+COUNTIF($M$2:M108,"T")</f>
        <v>0</v>
      </c>
      <c r="B108" s="225">
        <f>COUNTIF($M$92:M108,"W")+COUNTIF($M$92:M108,"T")</f>
        <v>0</v>
      </c>
      <c r="C108" s="225">
        <f>COUNTIF($M$104:M108,"W")+COUNTIF($M$104:M108,"T")</f>
        <v>0</v>
      </c>
      <c r="D108" s="225">
        <f t="shared" si="8"/>
        <v>15</v>
      </c>
      <c r="E108" s="225">
        <v>17</v>
      </c>
      <c r="F108" s="225">
        <v>4</v>
      </c>
      <c r="G108" s="225">
        <f t="shared" si="11"/>
        <v>2009</v>
      </c>
      <c r="H108" s="21">
        <f>DATEVALUE(E108&amp;"/"&amp;F108&amp;"/"&amp;G108)</f>
        <v>39920</v>
      </c>
      <c r="I108" s="22"/>
      <c r="J108" s="7"/>
      <c r="K108" s="8"/>
      <c r="L108" s="207">
        <f t="shared" si="10"/>
      </c>
      <c r="M108" s="43"/>
      <c r="N108" s="10"/>
      <c r="O108" s="254">
        <f t="shared" si="12"/>
      </c>
      <c r="P108" s="11"/>
      <c r="Q108" s="12"/>
      <c r="R108" s="12"/>
      <c r="S108" s="12"/>
      <c r="T108" s="12"/>
      <c r="U108" s="9">
        <f t="shared" si="9"/>
      </c>
      <c r="V108" s="12">
        <f>IF(INFO!B$12&lt;&gt;"",IF(MONTH(H108)-MONTH(INFO!B$12)&gt;0,YEAR(H108)-YEAR(INFO!B$12),IF(MONTH(H108)-MONTH(INFO!B$12)=0,IF(DAY(H108)-DAY(INFO!B$12)&lt;0,YEAR(H108)-YEAR(INFO!B$12)-1,YEAR(H108)-YEAR(INFO!B$12)),YEAR(H108)-YEAR(INFO!B$12)-1)),"")</f>
      </c>
      <c r="W108" s="13"/>
      <c r="X108" s="264">
        <f>IF(INFO!$B$13&lt;&gt;"",IF(INFO!$B$13&lt;&gt;0,IF(W108&lt;&gt;"",IF(W108&lt;&gt;0,W108*100*100/(INFO!$B$13*INFO!$B$13),""),""),""),"")</f>
      </c>
    </row>
    <row r="109" spans="1:24" ht="12.75">
      <c r="A109" s="218">
        <f>COUNTIF($M$2:M109,"W")+COUNTIF($M$2:M109,"T")</f>
        <v>0</v>
      </c>
      <c r="B109" s="225">
        <f>COUNTIF($M$92:M109,"W")+COUNTIF($M$92:M109,"T")</f>
        <v>0</v>
      </c>
      <c r="C109" s="225">
        <f>COUNTIF($M$104:M109,"W")+COUNTIF($M$104:M109,"T")</f>
        <v>0</v>
      </c>
      <c r="D109" s="225">
        <f t="shared" si="8"/>
        <v>15</v>
      </c>
      <c r="E109" s="225">
        <v>18</v>
      </c>
      <c r="F109" s="225">
        <v>4</v>
      </c>
      <c r="G109" s="225">
        <f t="shared" si="11"/>
        <v>2009</v>
      </c>
      <c r="H109" s="21">
        <f>DATEVALUE(E109&amp;"/"&amp;F109&amp;"/"&amp;G109)</f>
        <v>39921</v>
      </c>
      <c r="I109" s="22"/>
      <c r="J109" s="67"/>
      <c r="K109" s="68"/>
      <c r="L109" s="208">
        <f t="shared" si="10"/>
      </c>
      <c r="M109" s="81"/>
      <c r="N109" s="82"/>
      <c r="O109" s="258">
        <f t="shared" si="12"/>
      </c>
      <c r="P109" s="63"/>
      <c r="Q109" s="69"/>
      <c r="R109" s="69"/>
      <c r="S109" s="69"/>
      <c r="T109" s="69"/>
      <c r="U109" s="67">
        <f t="shared" si="9"/>
      </c>
      <c r="V109" s="69">
        <f>IF(INFO!B$12&lt;&gt;"",IF(MONTH(H109)-MONTH(INFO!B$12)&gt;0,YEAR(H109)-YEAR(INFO!B$12),IF(MONTH(H109)-MONTH(INFO!B$12)=0,IF(DAY(H109)-DAY(INFO!B$12)&lt;0,YEAR(H109)-YEAR(INFO!B$12)-1,YEAR(H109)-YEAR(INFO!B$12)),YEAR(H109)-YEAR(INFO!B$12)-1)),"")</f>
      </c>
      <c r="W109" s="70"/>
      <c r="X109" s="268">
        <f>IF(INFO!$B$13&lt;&gt;"",IF(INFO!$B$13&lt;&gt;0,IF(W109&lt;&gt;"",IF(W109&lt;&gt;0,W109*100*100/(INFO!$B$13*INFO!$B$13),""),""),""),"")</f>
      </c>
    </row>
    <row r="110" spans="1:24" ht="13.5" thickBot="1">
      <c r="A110" s="166">
        <f>COUNTIF($M$2:M110,"W")+COUNTIF($M$2:M110,"T")</f>
        <v>0</v>
      </c>
      <c r="B110" s="226">
        <f>COUNTIF($M$92:M110,"W")+COUNTIF($M$92:M110,"T")</f>
        <v>0</v>
      </c>
      <c r="C110" s="226">
        <f>COUNTIF($M$104:M110,"W")+COUNTIF($M$104:M110,"T")</f>
        <v>0</v>
      </c>
      <c r="D110" s="226">
        <f t="shared" si="8"/>
        <v>15</v>
      </c>
      <c r="E110" s="226">
        <v>19</v>
      </c>
      <c r="F110" s="226">
        <v>4</v>
      </c>
      <c r="G110" s="226">
        <f t="shared" si="11"/>
        <v>2009</v>
      </c>
      <c r="H110" s="115">
        <f>DATEVALUE(E110&amp;"/"&amp;F110&amp;"/"&amp;G110)</f>
        <v>39922</v>
      </c>
      <c r="I110" s="116"/>
      <c r="J110" s="90"/>
      <c r="K110" s="91"/>
      <c r="L110" s="209">
        <f t="shared" si="10"/>
      </c>
      <c r="M110" s="86"/>
      <c r="N110" s="87"/>
      <c r="O110" s="259">
        <f t="shared" si="12"/>
      </c>
      <c r="P110" s="92"/>
      <c r="Q110" s="93"/>
      <c r="R110" s="93"/>
      <c r="S110" s="93"/>
      <c r="T110" s="93"/>
      <c r="U110" s="90">
        <f t="shared" si="9"/>
      </c>
      <c r="V110" s="93">
        <f>IF(INFO!B$12&lt;&gt;"",IF(MONTH(H110)-MONTH(INFO!B$12)&gt;0,YEAR(H110)-YEAR(INFO!B$12),IF(MONTH(H110)-MONTH(INFO!B$12)=0,IF(DAY(H110)-DAY(INFO!B$12)&lt;0,YEAR(H110)-YEAR(INFO!B$12)-1,YEAR(H110)-YEAR(INFO!B$12)),YEAR(H110)-YEAR(INFO!B$12)-1)),"")</f>
      </c>
      <c r="W110" s="94"/>
      <c r="X110" s="269">
        <f>IF(INFO!$B$13&lt;&gt;"",IF(INFO!$B$13&lt;&gt;0,IF(W110&lt;&gt;"",IF(W110&lt;&gt;0,W110*100*100/(INFO!$B$13*INFO!$B$13),""),""),""),"")</f>
      </c>
    </row>
    <row r="111" spans="1:24" ht="12.75">
      <c r="A111" s="212">
        <f>COUNTIF($M$2:M111,"W")+COUNTIF($M$2:M111,"T")</f>
        <v>0</v>
      </c>
      <c r="B111" s="227">
        <f>COUNTIF($M$92:M111,"W")+COUNTIF($M$92:M111,"T")</f>
        <v>0</v>
      </c>
      <c r="C111" s="227">
        <f>COUNTIF($M$111:M111,"W")+COUNTIF($M$111:M111,"T")</f>
        <v>0</v>
      </c>
      <c r="D111" s="227">
        <f t="shared" si="8"/>
        <v>16</v>
      </c>
      <c r="E111" s="227">
        <v>20</v>
      </c>
      <c r="F111" s="227">
        <v>4</v>
      </c>
      <c r="G111" s="227">
        <f t="shared" si="11"/>
        <v>2009</v>
      </c>
      <c r="H111" s="117">
        <f>DATEVALUE(E111&amp;"/"&amp;F111&amp;"/"&amp;G111)</f>
        <v>39923</v>
      </c>
      <c r="I111" s="118"/>
      <c r="J111" s="46"/>
      <c r="K111" s="47"/>
      <c r="L111" s="207">
        <f t="shared" si="10"/>
      </c>
      <c r="M111" s="64"/>
      <c r="N111" s="49"/>
      <c r="O111" s="257">
        <f t="shared" si="12"/>
      </c>
      <c r="P111" s="48"/>
      <c r="Q111" s="50"/>
      <c r="R111" s="50"/>
      <c r="S111" s="50"/>
      <c r="T111" s="50"/>
      <c r="U111" s="62">
        <f t="shared" si="9"/>
      </c>
      <c r="V111" s="50">
        <f>IF(INFO!B$12&lt;&gt;"",IF(MONTH(H111)-MONTH(INFO!B$12)&gt;0,YEAR(H111)-YEAR(INFO!B$12),IF(MONTH(H111)-MONTH(INFO!B$12)=0,IF(DAY(H111)-DAY(INFO!B$12)&lt;0,YEAR(H111)-YEAR(INFO!B$12)-1,YEAR(H111)-YEAR(INFO!B$12)),YEAR(H111)-YEAR(INFO!B$12)-1)),"")</f>
      </c>
      <c r="W111" s="51"/>
      <c r="X111" s="267">
        <f>IF(INFO!$B$13&lt;&gt;"",IF(INFO!$B$13&lt;&gt;0,IF(W111&lt;&gt;"",IF(W111&lt;&gt;0,W111*100*100/(INFO!$B$13*INFO!$B$13),""),""),""),"")</f>
      </c>
    </row>
    <row r="112" spans="1:24" ht="12.75">
      <c r="A112" s="218">
        <f>COUNTIF($M$2:M112,"W")+COUNTIF($M$2:M112,"T")</f>
        <v>0</v>
      </c>
      <c r="B112" s="225">
        <f>COUNTIF($M$92:M112,"W")+COUNTIF($M$92:M112,"T")</f>
        <v>0</v>
      </c>
      <c r="C112" s="225">
        <f>COUNTIF($M$111:M112,"W")+COUNTIF($M$111:M112,"T")</f>
        <v>0</v>
      </c>
      <c r="D112" s="225">
        <f t="shared" si="8"/>
        <v>16</v>
      </c>
      <c r="E112" s="225">
        <v>21</v>
      </c>
      <c r="F112" s="225">
        <v>4</v>
      </c>
      <c r="G112" s="225">
        <f t="shared" si="11"/>
        <v>2009</v>
      </c>
      <c r="H112" s="21">
        <f>DATEVALUE(E112&amp;"/"&amp;F112&amp;"/"&amp;G112)</f>
        <v>39924</v>
      </c>
      <c r="I112" s="22"/>
      <c r="J112" s="7"/>
      <c r="K112" s="8"/>
      <c r="L112" s="207">
        <f t="shared" si="10"/>
      </c>
      <c r="M112" s="43"/>
      <c r="N112" s="15"/>
      <c r="O112" s="254">
        <f t="shared" si="12"/>
      </c>
      <c r="P112" s="11"/>
      <c r="Q112" s="12"/>
      <c r="R112" s="12"/>
      <c r="S112" s="12"/>
      <c r="T112" s="12"/>
      <c r="U112" s="9">
        <f t="shared" si="9"/>
      </c>
      <c r="V112" s="12">
        <f>IF(INFO!B$12&lt;&gt;"",IF(MONTH(H112)-MONTH(INFO!B$12)&gt;0,YEAR(H112)-YEAR(INFO!B$12),IF(MONTH(H112)-MONTH(INFO!B$12)=0,IF(DAY(H112)-DAY(INFO!B$12)&lt;0,YEAR(H112)-YEAR(INFO!B$12)-1,YEAR(H112)-YEAR(INFO!B$12)),YEAR(H112)-YEAR(INFO!B$12)-1)),"")</f>
      </c>
      <c r="W112" s="13"/>
      <c r="X112" s="264">
        <f>IF(INFO!$B$13&lt;&gt;"",IF(INFO!$B$13&lt;&gt;0,IF(W112&lt;&gt;"",IF(W112&lt;&gt;0,W112*100*100/(INFO!$B$13*INFO!$B$13),""),""),""),"")</f>
      </c>
    </row>
    <row r="113" spans="1:24" ht="12.75">
      <c r="A113" s="218">
        <f>COUNTIF($M$2:M113,"W")+COUNTIF($M$2:M113,"T")</f>
        <v>0</v>
      </c>
      <c r="B113" s="225">
        <f>COUNTIF($M$92:M113,"W")+COUNTIF($M$92:M113,"T")</f>
        <v>0</v>
      </c>
      <c r="C113" s="225">
        <f>COUNTIF($M$111:M113,"W")+COUNTIF($M$111:M113,"T")</f>
        <v>0</v>
      </c>
      <c r="D113" s="225">
        <f t="shared" si="8"/>
        <v>16</v>
      </c>
      <c r="E113" s="225">
        <v>22</v>
      </c>
      <c r="F113" s="225">
        <v>4</v>
      </c>
      <c r="G113" s="225">
        <f t="shared" si="11"/>
        <v>2009</v>
      </c>
      <c r="H113" s="21">
        <f>DATEVALUE(E113&amp;"/"&amp;F113&amp;"/"&amp;G113)</f>
        <v>39925</v>
      </c>
      <c r="I113" s="22"/>
      <c r="J113" s="7"/>
      <c r="K113" s="8"/>
      <c r="L113" s="207">
        <f t="shared" si="10"/>
      </c>
      <c r="M113" s="43"/>
      <c r="N113" s="10"/>
      <c r="O113" s="254">
        <f t="shared" si="12"/>
      </c>
      <c r="P113" s="11"/>
      <c r="Q113" s="12"/>
      <c r="R113" s="12"/>
      <c r="S113" s="12"/>
      <c r="T113" s="12"/>
      <c r="U113" s="9">
        <f t="shared" si="9"/>
      </c>
      <c r="V113" s="12">
        <f>IF(INFO!B$12&lt;&gt;"",IF(MONTH(H113)-MONTH(INFO!B$12)&gt;0,YEAR(H113)-YEAR(INFO!B$12),IF(MONTH(H113)-MONTH(INFO!B$12)=0,IF(DAY(H113)-DAY(INFO!B$12)&lt;0,YEAR(H113)-YEAR(INFO!B$12)-1,YEAR(H113)-YEAR(INFO!B$12)),YEAR(H113)-YEAR(INFO!B$12)-1)),"")</f>
      </c>
      <c r="W113" s="13"/>
      <c r="X113" s="264">
        <f>IF(INFO!$B$13&lt;&gt;"",IF(INFO!$B$13&lt;&gt;0,IF(W113&lt;&gt;"",IF(W113&lt;&gt;0,W113*100*100/(INFO!$B$13*INFO!$B$13),""),""),""),"")</f>
      </c>
    </row>
    <row r="114" spans="1:24" ht="12.75">
      <c r="A114" s="218">
        <f>COUNTIF($M$2:M114,"W")+COUNTIF($M$2:M114,"T")</f>
        <v>0</v>
      </c>
      <c r="B114" s="225">
        <f>COUNTIF($M$92:M114,"W")+COUNTIF($M$92:M114,"T")</f>
        <v>0</v>
      </c>
      <c r="C114" s="225">
        <f>COUNTIF($M$111:M114,"W")+COUNTIF($M$111:M114,"T")</f>
        <v>0</v>
      </c>
      <c r="D114" s="225">
        <f t="shared" si="8"/>
        <v>16</v>
      </c>
      <c r="E114" s="225">
        <v>23</v>
      </c>
      <c r="F114" s="225">
        <v>4</v>
      </c>
      <c r="G114" s="225">
        <f t="shared" si="11"/>
        <v>2009</v>
      </c>
      <c r="H114" s="21">
        <f>DATEVALUE(E114&amp;"/"&amp;F114&amp;"/"&amp;G114)</f>
        <v>39926</v>
      </c>
      <c r="I114" s="22"/>
      <c r="J114" s="7"/>
      <c r="K114" s="8"/>
      <c r="L114" s="207">
        <f t="shared" si="10"/>
      </c>
      <c r="M114" s="43"/>
      <c r="N114" s="10"/>
      <c r="O114" s="254">
        <f t="shared" si="12"/>
      </c>
      <c r="P114" s="11"/>
      <c r="Q114" s="12"/>
      <c r="R114" s="12"/>
      <c r="S114" s="12"/>
      <c r="T114" s="12"/>
      <c r="U114" s="9">
        <f t="shared" si="9"/>
      </c>
      <c r="V114" s="12">
        <f>IF(INFO!B$12&lt;&gt;"",IF(MONTH(H114)-MONTH(INFO!B$12)&gt;0,YEAR(H114)-YEAR(INFO!B$12),IF(MONTH(H114)-MONTH(INFO!B$12)=0,IF(DAY(H114)-DAY(INFO!B$12)&lt;0,YEAR(H114)-YEAR(INFO!B$12)-1,YEAR(H114)-YEAR(INFO!B$12)),YEAR(H114)-YEAR(INFO!B$12)-1)),"")</f>
      </c>
      <c r="W114" s="13"/>
      <c r="X114" s="264">
        <f>IF(INFO!$B$13&lt;&gt;"",IF(INFO!$B$13&lt;&gt;0,IF(W114&lt;&gt;"",IF(W114&lt;&gt;0,W114*100*100/(INFO!$B$13*INFO!$B$13),""),""),""),"")</f>
      </c>
    </row>
    <row r="115" spans="1:24" ht="12.75">
      <c r="A115" s="218">
        <f>COUNTIF($M$2:M115,"W")+COUNTIF($M$2:M115,"T")</f>
        <v>0</v>
      </c>
      <c r="B115" s="225">
        <f>COUNTIF($M$92:M115,"W")+COUNTIF($M$92:M115,"T")</f>
        <v>0</v>
      </c>
      <c r="C115" s="225">
        <f>COUNTIF($M$111:M115,"W")+COUNTIF($M$111:M115,"T")</f>
        <v>0</v>
      </c>
      <c r="D115" s="225">
        <f t="shared" si="8"/>
        <v>16</v>
      </c>
      <c r="E115" s="225">
        <v>24</v>
      </c>
      <c r="F115" s="225">
        <v>4</v>
      </c>
      <c r="G115" s="225">
        <f t="shared" si="11"/>
        <v>2009</v>
      </c>
      <c r="H115" s="21">
        <f>DATEVALUE(E115&amp;"/"&amp;F115&amp;"/"&amp;G115)</f>
        <v>39927</v>
      </c>
      <c r="I115" s="22"/>
      <c r="J115" s="7"/>
      <c r="K115" s="8"/>
      <c r="L115" s="207">
        <f t="shared" si="10"/>
      </c>
      <c r="M115" s="43"/>
      <c r="N115" s="10"/>
      <c r="O115" s="254">
        <f t="shared" si="12"/>
      </c>
      <c r="P115" s="11"/>
      <c r="Q115" s="12"/>
      <c r="R115" s="12"/>
      <c r="S115" s="12"/>
      <c r="T115" s="12"/>
      <c r="U115" s="9">
        <f t="shared" si="9"/>
      </c>
      <c r="V115" s="12">
        <f>IF(INFO!B$12&lt;&gt;"",IF(MONTH(H115)-MONTH(INFO!B$12)&gt;0,YEAR(H115)-YEAR(INFO!B$12),IF(MONTH(H115)-MONTH(INFO!B$12)=0,IF(DAY(H115)-DAY(INFO!B$12)&lt;0,YEAR(H115)-YEAR(INFO!B$12)-1,YEAR(H115)-YEAR(INFO!B$12)),YEAR(H115)-YEAR(INFO!B$12)-1)),"")</f>
      </c>
      <c r="W115" s="13"/>
      <c r="X115" s="264">
        <f>IF(INFO!$B$13&lt;&gt;"",IF(INFO!$B$13&lt;&gt;0,IF(W115&lt;&gt;"",IF(W115&lt;&gt;0,W115*100*100/(INFO!$B$13*INFO!$B$13),""),""),""),"")</f>
      </c>
    </row>
    <row r="116" spans="1:24" ht="12.75">
      <c r="A116" s="218">
        <f>COUNTIF($M$2:M116,"W")+COUNTIF($M$2:M116,"T")</f>
        <v>0</v>
      </c>
      <c r="B116" s="225">
        <f>COUNTIF($M$92:M116,"W")+COUNTIF($M$92:M116,"T")</f>
        <v>0</v>
      </c>
      <c r="C116" s="225">
        <f>COUNTIF($M$111:M116,"W")+COUNTIF($M$111:M116,"T")</f>
        <v>0</v>
      </c>
      <c r="D116" s="225">
        <f t="shared" si="8"/>
        <v>16</v>
      </c>
      <c r="E116" s="225">
        <v>25</v>
      </c>
      <c r="F116" s="225">
        <v>4</v>
      </c>
      <c r="G116" s="225">
        <f t="shared" si="11"/>
        <v>2009</v>
      </c>
      <c r="H116" s="21">
        <f>DATEVALUE(E116&amp;"/"&amp;F116&amp;"/"&amp;G116)</f>
        <v>39928</v>
      </c>
      <c r="I116" s="22"/>
      <c r="J116" s="67"/>
      <c r="K116" s="68"/>
      <c r="L116" s="208">
        <f t="shared" si="10"/>
      </c>
      <c r="M116" s="81"/>
      <c r="N116" s="82"/>
      <c r="O116" s="258">
        <f t="shared" si="12"/>
      </c>
      <c r="P116" s="63"/>
      <c r="Q116" s="69"/>
      <c r="R116" s="69"/>
      <c r="S116" s="69"/>
      <c r="T116" s="69"/>
      <c r="U116" s="67">
        <f t="shared" si="9"/>
      </c>
      <c r="V116" s="69">
        <f>IF(INFO!B$12&lt;&gt;"",IF(MONTH(H116)-MONTH(INFO!B$12)&gt;0,YEAR(H116)-YEAR(INFO!B$12),IF(MONTH(H116)-MONTH(INFO!B$12)=0,IF(DAY(H116)-DAY(INFO!B$12)&lt;0,YEAR(H116)-YEAR(INFO!B$12)-1,YEAR(H116)-YEAR(INFO!B$12)),YEAR(H116)-YEAR(INFO!B$12)-1)),"")</f>
      </c>
      <c r="W116" s="70"/>
      <c r="X116" s="268">
        <f>IF(INFO!$B$13&lt;&gt;"",IF(INFO!$B$13&lt;&gt;0,IF(W116&lt;&gt;"",IF(W116&lt;&gt;0,W116*100*100/(INFO!$B$13*INFO!$B$13),""),""),""),"")</f>
      </c>
    </row>
    <row r="117" spans="1:24" ht="13.5" thickBot="1">
      <c r="A117" s="166">
        <f>COUNTIF($M$2:M117,"W")+COUNTIF($M$2:M117,"T")</f>
        <v>0</v>
      </c>
      <c r="B117" s="226">
        <f>COUNTIF($M$92:M117,"W")+COUNTIF($M$92:M117,"T")</f>
        <v>0</v>
      </c>
      <c r="C117" s="226">
        <f>COUNTIF($M$111:M117,"W")+COUNTIF($M$111:M117,"T")</f>
        <v>0</v>
      </c>
      <c r="D117" s="226">
        <f t="shared" si="8"/>
        <v>16</v>
      </c>
      <c r="E117" s="226">
        <v>26</v>
      </c>
      <c r="F117" s="226">
        <v>4</v>
      </c>
      <c r="G117" s="226">
        <f t="shared" si="11"/>
        <v>2009</v>
      </c>
      <c r="H117" s="115">
        <f>DATEVALUE(E117&amp;"/"&amp;F117&amp;"/"&amp;G117)</f>
        <v>39929</v>
      </c>
      <c r="I117" s="116"/>
      <c r="J117" s="90"/>
      <c r="K117" s="91"/>
      <c r="L117" s="209">
        <f t="shared" si="10"/>
      </c>
      <c r="M117" s="86"/>
      <c r="N117" s="87"/>
      <c r="O117" s="259">
        <f t="shared" si="12"/>
      </c>
      <c r="P117" s="92"/>
      <c r="Q117" s="93"/>
      <c r="R117" s="93"/>
      <c r="S117" s="93"/>
      <c r="T117" s="93"/>
      <c r="U117" s="90">
        <f t="shared" si="9"/>
      </c>
      <c r="V117" s="93">
        <f>IF(INFO!B$12&lt;&gt;"",IF(MONTH(H117)-MONTH(INFO!B$12)&gt;0,YEAR(H117)-YEAR(INFO!B$12),IF(MONTH(H117)-MONTH(INFO!B$12)=0,IF(DAY(H117)-DAY(INFO!B$12)&lt;0,YEAR(H117)-YEAR(INFO!B$12)-1,YEAR(H117)-YEAR(INFO!B$12)),YEAR(H117)-YEAR(INFO!B$12)-1)),"")</f>
      </c>
      <c r="W117" s="94"/>
      <c r="X117" s="269">
        <f>IF(INFO!$B$13&lt;&gt;"",IF(INFO!$B$13&lt;&gt;0,IF(W117&lt;&gt;"",IF(W117&lt;&gt;0,W117*100*100/(INFO!$B$13*INFO!$B$13),""),""),""),"")</f>
      </c>
    </row>
    <row r="118" spans="1:24" ht="12.75">
      <c r="A118" s="212">
        <f>COUNTIF($M$2:M118,"W")+COUNTIF($M$2:M118,"T")</f>
        <v>0</v>
      </c>
      <c r="B118" s="227">
        <f>COUNTIF($M$92:M118,"W")+COUNTIF($M$92:M118,"T")</f>
        <v>0</v>
      </c>
      <c r="C118" s="227">
        <f>COUNTIF($M$118:M118,"W")+COUNTIF($M$118:M118,"T")</f>
        <v>0</v>
      </c>
      <c r="D118" s="227">
        <f t="shared" si="8"/>
        <v>17</v>
      </c>
      <c r="E118" s="227">
        <v>27</v>
      </c>
      <c r="F118" s="227">
        <v>4</v>
      </c>
      <c r="G118" s="227">
        <f t="shared" si="11"/>
        <v>2009</v>
      </c>
      <c r="H118" s="117">
        <f>DATEVALUE(E118&amp;"/"&amp;F118&amp;"/"&amp;G118)</f>
        <v>39930</v>
      </c>
      <c r="I118" s="118"/>
      <c r="J118" s="46"/>
      <c r="K118" s="47"/>
      <c r="L118" s="207">
        <f t="shared" si="10"/>
      </c>
      <c r="M118" s="64"/>
      <c r="N118" s="49"/>
      <c r="O118" s="257">
        <f t="shared" si="12"/>
      </c>
      <c r="P118" s="48"/>
      <c r="Q118" s="50"/>
      <c r="R118" s="50"/>
      <c r="S118" s="50"/>
      <c r="T118" s="50"/>
      <c r="U118" s="62">
        <f t="shared" si="9"/>
      </c>
      <c r="V118" s="50">
        <f>IF(INFO!B$12&lt;&gt;"",IF(MONTH(H118)-MONTH(INFO!B$12)&gt;0,YEAR(H118)-YEAR(INFO!B$12),IF(MONTH(H118)-MONTH(INFO!B$12)=0,IF(DAY(H118)-DAY(INFO!B$12)&lt;0,YEAR(H118)-YEAR(INFO!B$12)-1,YEAR(H118)-YEAR(INFO!B$12)),YEAR(H118)-YEAR(INFO!B$12)-1)),"")</f>
      </c>
      <c r="W118" s="51"/>
      <c r="X118" s="267">
        <f>IF(INFO!$B$13&lt;&gt;"",IF(INFO!$B$13&lt;&gt;0,IF(W118&lt;&gt;"",IF(W118&lt;&gt;0,W118*100*100/(INFO!$B$13*INFO!$B$13),""),""),""),"")</f>
      </c>
    </row>
    <row r="119" spans="1:24" ht="12.75">
      <c r="A119" s="218">
        <f>COUNTIF($M$2:M119,"W")+COUNTIF($M$2:M119,"T")</f>
        <v>0</v>
      </c>
      <c r="B119" s="225">
        <f>COUNTIF($M$92:M119,"W")+COUNTIF($M$92:M119,"T")</f>
        <v>0</v>
      </c>
      <c r="C119" s="225">
        <f>COUNTIF($M$118:M119,"W")+COUNTIF($M$118:M119,"T")</f>
        <v>0</v>
      </c>
      <c r="D119" s="225">
        <f t="shared" si="8"/>
        <v>17</v>
      </c>
      <c r="E119" s="225">
        <v>28</v>
      </c>
      <c r="F119" s="225">
        <v>4</v>
      </c>
      <c r="G119" s="225">
        <f t="shared" si="11"/>
        <v>2009</v>
      </c>
      <c r="H119" s="21">
        <f>DATEVALUE(E119&amp;"/"&amp;F119&amp;"/"&amp;G119)</f>
        <v>39931</v>
      </c>
      <c r="I119" s="22"/>
      <c r="J119" s="7"/>
      <c r="K119" s="8"/>
      <c r="L119" s="207">
        <f t="shared" si="10"/>
      </c>
      <c r="M119" s="43"/>
      <c r="N119" s="15"/>
      <c r="O119" s="254">
        <f t="shared" si="12"/>
      </c>
      <c r="P119" s="11"/>
      <c r="Q119" s="12"/>
      <c r="R119" s="12"/>
      <c r="S119" s="12"/>
      <c r="T119" s="12"/>
      <c r="U119" s="9">
        <f t="shared" si="9"/>
      </c>
      <c r="V119" s="12">
        <f>IF(INFO!B$12&lt;&gt;"",IF(MONTH(H119)-MONTH(INFO!B$12)&gt;0,YEAR(H119)-YEAR(INFO!B$12),IF(MONTH(H119)-MONTH(INFO!B$12)=0,IF(DAY(H119)-DAY(INFO!B$12)&lt;0,YEAR(H119)-YEAR(INFO!B$12)-1,YEAR(H119)-YEAR(INFO!B$12)),YEAR(H119)-YEAR(INFO!B$12)-1)),"")</f>
      </c>
      <c r="W119" s="13"/>
      <c r="X119" s="264">
        <f>IF(INFO!$B$13&lt;&gt;"",IF(INFO!$B$13&lt;&gt;0,IF(W119&lt;&gt;"",IF(W119&lt;&gt;0,W119*100*100/(INFO!$B$13*INFO!$B$13),""),""),""),"")</f>
      </c>
    </row>
    <row r="120" spans="1:24" ht="12.75">
      <c r="A120" s="218">
        <f>COUNTIF($M$2:M120,"W")+COUNTIF($M$2:M120,"T")</f>
        <v>0</v>
      </c>
      <c r="B120" s="225">
        <f>COUNTIF($M$92:M120,"W")+COUNTIF($M$92:M120,"T")</f>
        <v>0</v>
      </c>
      <c r="C120" s="225">
        <f>COUNTIF($M$118:M120,"W")+COUNTIF($M$118:M120,"T")</f>
        <v>0</v>
      </c>
      <c r="D120" s="225">
        <f t="shared" si="8"/>
        <v>17</v>
      </c>
      <c r="E120" s="225">
        <v>29</v>
      </c>
      <c r="F120" s="225">
        <v>4</v>
      </c>
      <c r="G120" s="225">
        <f t="shared" si="11"/>
        <v>2009</v>
      </c>
      <c r="H120" s="21">
        <f>DATEVALUE(E120&amp;"/"&amp;F120&amp;"/"&amp;G120)</f>
        <v>39932</v>
      </c>
      <c r="I120" s="22"/>
      <c r="J120" s="7"/>
      <c r="K120" s="8"/>
      <c r="L120" s="207">
        <f t="shared" si="10"/>
      </c>
      <c r="M120" s="43"/>
      <c r="N120" s="15"/>
      <c r="O120" s="254">
        <f t="shared" si="12"/>
      </c>
      <c r="P120" s="11"/>
      <c r="Q120" s="12"/>
      <c r="R120" s="12"/>
      <c r="S120" s="12"/>
      <c r="T120" s="12"/>
      <c r="U120" s="9">
        <f t="shared" si="9"/>
      </c>
      <c r="V120" s="12">
        <f>IF(INFO!B$12&lt;&gt;"",IF(MONTH(H120)-MONTH(INFO!B$12)&gt;0,YEAR(H120)-YEAR(INFO!B$12),IF(MONTH(H120)-MONTH(INFO!B$12)=0,IF(DAY(H120)-DAY(INFO!B$12)&lt;0,YEAR(H120)-YEAR(INFO!B$12)-1,YEAR(H120)-YEAR(INFO!B$12)),YEAR(H120)-YEAR(INFO!B$12)-1)),"")</f>
      </c>
      <c r="W120" s="13"/>
      <c r="X120" s="264">
        <f>IF(INFO!$B$13&lt;&gt;"",IF(INFO!$B$13&lt;&gt;0,IF(W120&lt;&gt;"",IF(W120&lt;&gt;0,W120*100*100/(INFO!$B$13*INFO!$B$13),""),""),""),"")</f>
      </c>
    </row>
    <row r="121" spans="1:24" ht="12.75">
      <c r="A121" s="218">
        <f>COUNTIF($M$2:M121,"W")+COUNTIF($M$2:M121,"T")</f>
        <v>0</v>
      </c>
      <c r="B121" s="225">
        <f>COUNTIF($M$92:M121,"W")+COUNTIF($M$92:M121,"T")</f>
        <v>0</v>
      </c>
      <c r="C121" s="225">
        <f>COUNTIF($M$118:M121,"W")+COUNTIF($M$118:M121,"T")</f>
        <v>0</v>
      </c>
      <c r="D121" s="225">
        <f t="shared" si="8"/>
        <v>17</v>
      </c>
      <c r="E121" s="225">
        <v>30</v>
      </c>
      <c r="F121" s="225">
        <v>4</v>
      </c>
      <c r="G121" s="225">
        <f t="shared" si="11"/>
        <v>2009</v>
      </c>
      <c r="H121" s="21">
        <f>DATEVALUE(E121&amp;"/"&amp;F121&amp;"/"&amp;G121)</f>
        <v>39933</v>
      </c>
      <c r="I121" s="22"/>
      <c r="J121" s="7"/>
      <c r="K121" s="8"/>
      <c r="L121" s="207">
        <f t="shared" si="10"/>
      </c>
      <c r="M121" s="43"/>
      <c r="N121" s="10"/>
      <c r="O121" s="254">
        <f t="shared" si="12"/>
      </c>
      <c r="P121" s="11"/>
      <c r="Q121" s="12"/>
      <c r="R121" s="12"/>
      <c r="S121" s="12"/>
      <c r="T121" s="12"/>
      <c r="U121" s="9">
        <f t="shared" si="9"/>
      </c>
      <c r="V121" s="12">
        <f>IF(INFO!B$12&lt;&gt;"",IF(MONTH(H121)-MONTH(INFO!B$12)&gt;0,YEAR(H121)-YEAR(INFO!B$12),IF(MONTH(H121)-MONTH(INFO!B$12)=0,IF(DAY(H121)-DAY(INFO!B$12)&lt;0,YEAR(H121)-YEAR(INFO!B$12)-1,YEAR(H121)-YEAR(INFO!B$12)),YEAR(H121)-YEAR(INFO!B$12)-1)),"")</f>
      </c>
      <c r="W121" s="13"/>
      <c r="X121" s="264">
        <f>IF(INFO!$B$13&lt;&gt;"",IF(INFO!$B$13&lt;&gt;0,IF(W121&lt;&gt;"",IF(W121&lt;&gt;0,W121*100*100/(INFO!$B$13*INFO!$B$13),""),""),""),"")</f>
      </c>
    </row>
    <row r="122" spans="1:24" ht="12.75">
      <c r="A122" s="218">
        <f>COUNTIF($M$2:M122,"W")+COUNTIF($M$2:M122,"T")</f>
        <v>0</v>
      </c>
      <c r="B122" s="228">
        <f>COUNTIF($M$122:M122,"W")+COUNTIF($M$122:M122,"T")</f>
        <v>0</v>
      </c>
      <c r="C122" s="225">
        <f>COUNTIF($M$118:M122,"W")+COUNTIF($M$118:M122,"T")</f>
        <v>0</v>
      </c>
      <c r="D122" s="225">
        <f t="shared" si="8"/>
        <v>17</v>
      </c>
      <c r="E122" s="228">
        <v>1</v>
      </c>
      <c r="F122" s="228">
        <v>5</v>
      </c>
      <c r="G122" s="228">
        <f t="shared" si="11"/>
        <v>2009</v>
      </c>
      <c r="H122" s="23">
        <f>DATEVALUE(E122&amp;"/"&amp;F122&amp;"/"&amp;G122)</f>
        <v>39934</v>
      </c>
      <c r="I122" s="24"/>
      <c r="J122" s="67"/>
      <c r="K122" s="68"/>
      <c r="L122" s="208">
        <f t="shared" si="10"/>
      </c>
      <c r="M122" s="81"/>
      <c r="N122" s="25"/>
      <c r="O122" s="258">
        <f t="shared" si="12"/>
      </c>
      <c r="P122" s="63"/>
      <c r="Q122" s="69"/>
      <c r="R122" s="69"/>
      <c r="S122" s="69"/>
      <c r="T122" s="69"/>
      <c r="U122" s="67">
        <f t="shared" si="9"/>
      </c>
      <c r="V122" s="69">
        <f>IF(INFO!B$12&lt;&gt;"",IF(MONTH(H122)-MONTH(INFO!B$12)&gt;0,YEAR(H122)-YEAR(INFO!B$12),IF(MONTH(H122)-MONTH(INFO!B$12)=0,IF(DAY(H122)-DAY(INFO!B$12)&lt;0,YEAR(H122)-YEAR(INFO!B$12)-1,YEAR(H122)-YEAR(INFO!B$12)),YEAR(H122)-YEAR(INFO!B$12)-1)),"")</f>
      </c>
      <c r="W122" s="70"/>
      <c r="X122" s="268">
        <f>IF(INFO!$B$13&lt;&gt;"",IF(INFO!$B$13&lt;&gt;0,IF(W122&lt;&gt;"",IF(W122&lt;&gt;0,W122*100*100/(INFO!$B$13*INFO!$B$13),""),""),""),"")</f>
      </c>
    </row>
    <row r="123" spans="1:24" ht="12.75">
      <c r="A123" s="218">
        <f>COUNTIF($M$2:M123,"W")+COUNTIF($M$2:M123,"T")</f>
        <v>0</v>
      </c>
      <c r="B123" s="228">
        <f>COUNTIF($M$122:M123,"W")+COUNTIF($M$122:M123,"T")</f>
        <v>0</v>
      </c>
      <c r="C123" s="225">
        <f>COUNTIF($M$118:M123,"W")+COUNTIF($M$118:M123,"T")</f>
        <v>0</v>
      </c>
      <c r="D123" s="225">
        <f t="shared" si="8"/>
        <v>17</v>
      </c>
      <c r="E123" s="228">
        <v>2</v>
      </c>
      <c r="F123" s="228">
        <v>5</v>
      </c>
      <c r="G123" s="228">
        <f t="shared" si="11"/>
        <v>2009</v>
      </c>
      <c r="H123" s="23">
        <f>DATEVALUE(E123&amp;"/"&amp;F123&amp;"/"&amp;G123)</f>
        <v>39935</v>
      </c>
      <c r="I123" s="24"/>
      <c r="J123" s="67"/>
      <c r="K123" s="68"/>
      <c r="L123" s="208">
        <f t="shared" si="10"/>
      </c>
      <c r="M123" s="81"/>
      <c r="N123" s="82"/>
      <c r="O123" s="258">
        <f t="shared" si="12"/>
      </c>
      <c r="P123" s="63"/>
      <c r="Q123" s="69"/>
      <c r="R123" s="69"/>
      <c r="S123" s="69"/>
      <c r="T123" s="69"/>
      <c r="U123" s="67">
        <f t="shared" si="9"/>
      </c>
      <c r="V123" s="69">
        <f>IF(INFO!B$12&lt;&gt;"",IF(MONTH(H123)-MONTH(INFO!B$12)&gt;0,YEAR(H123)-YEAR(INFO!B$12),IF(MONTH(H123)-MONTH(INFO!B$12)=0,IF(DAY(H123)-DAY(INFO!B$12)&lt;0,YEAR(H123)-YEAR(INFO!B$12)-1,YEAR(H123)-YEAR(INFO!B$12)),YEAR(H123)-YEAR(INFO!B$12)-1)),"")</f>
      </c>
      <c r="W123" s="70"/>
      <c r="X123" s="268">
        <f>IF(INFO!$B$13&lt;&gt;"",IF(INFO!$B$13&lt;&gt;0,IF(W123&lt;&gt;"",IF(W123&lt;&gt;0,W123*100*100/(INFO!$B$13*INFO!$B$13),""),""),""),"")</f>
      </c>
    </row>
    <row r="124" spans="1:24" ht="13.5" thickBot="1">
      <c r="A124" s="166">
        <f>COUNTIF($M$2:M124,"W")+COUNTIF($M$2:M124,"T")</f>
        <v>0</v>
      </c>
      <c r="B124" s="229">
        <f>COUNTIF($M$122:M124,"W")+COUNTIF($M$122:M124,"T")</f>
        <v>0</v>
      </c>
      <c r="C124" s="226">
        <f>COUNTIF($M$118:M124,"W")+COUNTIF($M$118:M124,"T")</f>
        <v>0</v>
      </c>
      <c r="D124" s="226">
        <f t="shared" si="8"/>
        <v>17</v>
      </c>
      <c r="E124" s="229">
        <v>3</v>
      </c>
      <c r="F124" s="229">
        <v>5</v>
      </c>
      <c r="G124" s="229">
        <f t="shared" si="11"/>
        <v>2009</v>
      </c>
      <c r="H124" s="119">
        <f>DATEVALUE(E124&amp;"/"&amp;F124&amp;"/"&amp;G124)</f>
        <v>39936</v>
      </c>
      <c r="I124" s="120"/>
      <c r="J124" s="90"/>
      <c r="K124" s="91"/>
      <c r="L124" s="209">
        <f t="shared" si="10"/>
      </c>
      <c r="M124" s="86"/>
      <c r="N124" s="87"/>
      <c r="O124" s="259">
        <f t="shared" si="12"/>
      </c>
      <c r="P124" s="92"/>
      <c r="Q124" s="93"/>
      <c r="R124" s="93"/>
      <c r="S124" s="93"/>
      <c r="T124" s="93"/>
      <c r="U124" s="90">
        <f t="shared" si="9"/>
      </c>
      <c r="V124" s="93">
        <f>IF(INFO!B$12&lt;&gt;"",IF(MONTH(H124)-MONTH(INFO!B$12)&gt;0,YEAR(H124)-YEAR(INFO!B$12),IF(MONTH(H124)-MONTH(INFO!B$12)=0,IF(DAY(H124)-DAY(INFO!B$12)&lt;0,YEAR(H124)-YEAR(INFO!B$12)-1,YEAR(H124)-YEAR(INFO!B$12)),YEAR(H124)-YEAR(INFO!B$12)-1)),"")</f>
      </c>
      <c r="W124" s="94"/>
      <c r="X124" s="269">
        <f>IF(INFO!$B$13&lt;&gt;"",IF(INFO!$B$13&lt;&gt;0,IF(W124&lt;&gt;"",IF(W124&lt;&gt;0,W124*100*100/(INFO!$B$13*INFO!$B$13),""),""),""),"")</f>
      </c>
    </row>
    <row r="125" spans="1:24" ht="12.75">
      <c r="A125" s="212">
        <f>COUNTIF($M$2:M125,"W")+COUNTIF($M$2:M125,"T")</f>
        <v>0</v>
      </c>
      <c r="B125" s="230">
        <f>COUNTIF($M$122:M125,"W")+COUNTIF($M$122:M125,"T")</f>
        <v>0</v>
      </c>
      <c r="C125" s="230">
        <f>COUNTIF($M$125:M125,"W")+COUNTIF($M$125:M125,"T")</f>
        <v>0</v>
      </c>
      <c r="D125" s="230">
        <f t="shared" si="8"/>
        <v>18</v>
      </c>
      <c r="E125" s="230">
        <v>4</v>
      </c>
      <c r="F125" s="230">
        <v>5</v>
      </c>
      <c r="G125" s="230">
        <f t="shared" si="11"/>
        <v>2009</v>
      </c>
      <c r="H125" s="121">
        <f>DATEVALUE(E125&amp;"/"&amp;F125&amp;"/"&amp;G125)</f>
        <v>39937</v>
      </c>
      <c r="I125" s="122"/>
      <c r="J125" s="46"/>
      <c r="K125" s="47"/>
      <c r="L125" s="207">
        <f t="shared" si="10"/>
      </c>
      <c r="M125" s="64"/>
      <c r="N125" s="123"/>
      <c r="O125" s="257">
        <f t="shared" si="12"/>
      </c>
      <c r="P125" s="48"/>
      <c r="Q125" s="124"/>
      <c r="R125" s="124"/>
      <c r="S125" s="124"/>
      <c r="T125" s="124"/>
      <c r="U125" s="319">
        <f t="shared" si="9"/>
      </c>
      <c r="V125" s="50">
        <f>IF(INFO!B$12&lt;&gt;"",IF(MONTH(H125)-MONTH(INFO!B$12)&gt;0,YEAR(H125)-YEAR(INFO!B$12),IF(MONTH(H125)-MONTH(INFO!B$12)=0,IF(DAY(H125)-DAY(INFO!B$12)&lt;0,YEAR(H125)-YEAR(INFO!B$12)-1,YEAR(H125)-YEAR(INFO!B$12)),YEAR(H125)-YEAR(INFO!B$12)-1)),"")</f>
      </c>
      <c r="W125" s="51"/>
      <c r="X125" s="267">
        <f>IF(INFO!$B$13&lt;&gt;"",IF(INFO!$B$13&lt;&gt;0,IF(W125&lt;&gt;"",IF(W125&lt;&gt;0,W125*100*100/(INFO!$B$13*INFO!$B$13),""),""),""),"")</f>
      </c>
    </row>
    <row r="126" spans="1:24" ht="12.75">
      <c r="A126" s="218">
        <f>COUNTIF($M$2:M126,"W")+COUNTIF($M$2:M126,"T")</f>
        <v>0</v>
      </c>
      <c r="B126" s="228">
        <f>COUNTIF($M$122:M126,"W")+COUNTIF($M$122:M126,"T")</f>
        <v>0</v>
      </c>
      <c r="C126" s="228">
        <f>COUNTIF($M$125:M126,"W")+COUNTIF($M$125:M126,"T")</f>
        <v>0</v>
      </c>
      <c r="D126" s="228">
        <f t="shared" si="8"/>
        <v>18</v>
      </c>
      <c r="E126" s="228">
        <v>5</v>
      </c>
      <c r="F126" s="228">
        <v>5</v>
      </c>
      <c r="G126" s="228">
        <f t="shared" si="11"/>
        <v>2009</v>
      </c>
      <c r="H126" s="23">
        <f>DATEVALUE(E126&amp;"/"&amp;F126&amp;"/"&amp;G126)</f>
        <v>39938</v>
      </c>
      <c r="I126" s="24"/>
      <c r="J126" s="7"/>
      <c r="K126" s="8"/>
      <c r="L126" s="207">
        <f t="shared" si="10"/>
      </c>
      <c r="M126" s="43"/>
      <c r="N126" s="10"/>
      <c r="O126" s="254">
        <f t="shared" si="12"/>
      </c>
      <c r="P126" s="11"/>
      <c r="Q126" s="20"/>
      <c r="R126" s="20"/>
      <c r="S126" s="20"/>
      <c r="T126" s="20"/>
      <c r="U126" s="320">
        <f t="shared" si="9"/>
      </c>
      <c r="V126" s="12">
        <f>IF(INFO!B$12&lt;&gt;"",IF(MONTH(H126)-MONTH(INFO!B$12)&gt;0,YEAR(H126)-YEAR(INFO!B$12),IF(MONTH(H126)-MONTH(INFO!B$12)=0,IF(DAY(H126)-DAY(INFO!B$12)&lt;0,YEAR(H126)-YEAR(INFO!B$12)-1,YEAR(H126)-YEAR(INFO!B$12)),YEAR(H126)-YEAR(INFO!B$12)-1)),"")</f>
      </c>
      <c r="W126" s="13"/>
      <c r="X126" s="264">
        <f>IF(INFO!$B$13&lt;&gt;"",IF(INFO!$B$13&lt;&gt;0,IF(W126&lt;&gt;"",IF(W126&lt;&gt;0,W126*100*100/(INFO!$B$13*INFO!$B$13),""),""),""),"")</f>
      </c>
    </row>
    <row r="127" spans="1:24" ht="12.75">
      <c r="A127" s="218">
        <f>COUNTIF($M$2:M127,"W")+COUNTIF($M$2:M127,"T")</f>
        <v>0</v>
      </c>
      <c r="B127" s="228">
        <f>COUNTIF($M$122:M127,"W")+COUNTIF($M$122:M127,"T")</f>
        <v>0</v>
      </c>
      <c r="C127" s="228">
        <f>COUNTIF($M$125:M127,"W")+COUNTIF($M$125:M127,"T")</f>
        <v>0</v>
      </c>
      <c r="D127" s="228">
        <f t="shared" si="8"/>
        <v>18</v>
      </c>
      <c r="E127" s="228">
        <v>6</v>
      </c>
      <c r="F127" s="228">
        <v>5</v>
      </c>
      <c r="G127" s="228">
        <f t="shared" si="11"/>
        <v>2009</v>
      </c>
      <c r="H127" s="23">
        <f>DATEVALUE(E127&amp;"/"&amp;F127&amp;"/"&amp;G127)</f>
        <v>39939</v>
      </c>
      <c r="I127" s="24"/>
      <c r="J127" s="7"/>
      <c r="K127" s="8"/>
      <c r="L127" s="207">
        <f t="shared" si="10"/>
      </c>
      <c r="M127" s="43"/>
      <c r="N127" s="10"/>
      <c r="O127" s="254">
        <f t="shared" si="12"/>
      </c>
      <c r="P127" s="11"/>
      <c r="Q127" s="12"/>
      <c r="R127" s="12"/>
      <c r="S127" s="12"/>
      <c r="T127" s="12"/>
      <c r="U127" s="9">
        <f t="shared" si="9"/>
      </c>
      <c r="V127" s="12">
        <f>IF(INFO!B$12&lt;&gt;"",IF(MONTH(H127)-MONTH(INFO!B$12)&gt;0,YEAR(H127)-YEAR(INFO!B$12),IF(MONTH(H127)-MONTH(INFO!B$12)=0,IF(DAY(H127)-DAY(INFO!B$12)&lt;0,YEAR(H127)-YEAR(INFO!B$12)-1,YEAR(H127)-YEAR(INFO!B$12)),YEAR(H127)-YEAR(INFO!B$12)-1)),"")</f>
      </c>
      <c r="W127" s="13"/>
      <c r="X127" s="264">
        <f>IF(INFO!$B$13&lt;&gt;"",IF(INFO!$B$13&lt;&gt;0,IF(W127&lt;&gt;"",IF(W127&lt;&gt;0,W127*100*100/(INFO!$B$13*INFO!$B$13),""),""),""),"")</f>
      </c>
    </row>
    <row r="128" spans="1:24" ht="12.75">
      <c r="A128" s="218">
        <f>COUNTIF($M$2:M128,"W")+COUNTIF($M$2:M128,"T")</f>
        <v>0</v>
      </c>
      <c r="B128" s="228">
        <f>COUNTIF($M$122:M128,"W")+COUNTIF($M$122:M128,"T")</f>
        <v>0</v>
      </c>
      <c r="C128" s="228">
        <f>COUNTIF($M$125:M128,"W")+COUNTIF($M$125:M128,"T")</f>
        <v>0</v>
      </c>
      <c r="D128" s="228">
        <f t="shared" si="8"/>
        <v>18</v>
      </c>
      <c r="E128" s="228">
        <v>7</v>
      </c>
      <c r="F128" s="228">
        <v>5</v>
      </c>
      <c r="G128" s="228">
        <f t="shared" si="11"/>
        <v>2009</v>
      </c>
      <c r="H128" s="23">
        <f>DATEVALUE(E128&amp;"/"&amp;F128&amp;"/"&amp;G128)</f>
        <v>39940</v>
      </c>
      <c r="I128" s="24"/>
      <c r="J128" s="7"/>
      <c r="K128" s="8"/>
      <c r="L128" s="207">
        <f t="shared" si="10"/>
      </c>
      <c r="M128" s="43"/>
      <c r="N128" s="10"/>
      <c r="O128" s="254">
        <f t="shared" si="12"/>
      </c>
      <c r="P128" s="11"/>
      <c r="Q128" s="12"/>
      <c r="R128" s="12"/>
      <c r="S128" s="12"/>
      <c r="T128" s="12"/>
      <c r="U128" s="9">
        <f t="shared" si="9"/>
      </c>
      <c r="V128" s="12">
        <f>IF(INFO!B$12&lt;&gt;"",IF(MONTH(H128)-MONTH(INFO!B$12)&gt;0,YEAR(H128)-YEAR(INFO!B$12),IF(MONTH(H128)-MONTH(INFO!B$12)=0,IF(DAY(H128)-DAY(INFO!B$12)&lt;0,YEAR(H128)-YEAR(INFO!B$12)-1,YEAR(H128)-YEAR(INFO!B$12)),YEAR(H128)-YEAR(INFO!B$12)-1)),"")</f>
      </c>
      <c r="W128" s="13"/>
      <c r="X128" s="264">
        <f>IF(INFO!$B$13&lt;&gt;"",IF(INFO!$B$13&lt;&gt;0,IF(W128&lt;&gt;"",IF(W128&lt;&gt;0,W128*100*100/(INFO!$B$13*INFO!$B$13),""),""),""),"")</f>
      </c>
    </row>
    <row r="129" spans="1:24" ht="12.75">
      <c r="A129" s="218">
        <f>COUNTIF($M$2:M129,"W")+COUNTIF($M$2:M129,"T")</f>
        <v>0</v>
      </c>
      <c r="B129" s="228">
        <f>COUNTIF($M$122:M129,"W")+COUNTIF($M$122:M129,"T")</f>
        <v>0</v>
      </c>
      <c r="C129" s="228">
        <f>COUNTIF($M$125:M129,"W")+COUNTIF($M$125:M129,"T")</f>
        <v>0</v>
      </c>
      <c r="D129" s="228">
        <f t="shared" si="8"/>
        <v>18</v>
      </c>
      <c r="E129" s="228">
        <v>8</v>
      </c>
      <c r="F129" s="228">
        <v>5</v>
      </c>
      <c r="G129" s="228">
        <f t="shared" si="11"/>
        <v>2009</v>
      </c>
      <c r="H129" s="23">
        <f>DATEVALUE(E129&amp;"/"&amp;F129&amp;"/"&amp;G129)</f>
        <v>39941</v>
      </c>
      <c r="I129" s="24"/>
      <c r="J129" s="7"/>
      <c r="K129" s="8"/>
      <c r="L129" s="207">
        <f t="shared" si="10"/>
      </c>
      <c r="M129" s="43"/>
      <c r="N129" s="10"/>
      <c r="O129" s="254">
        <f t="shared" si="12"/>
      </c>
      <c r="P129" s="11"/>
      <c r="Q129" s="12"/>
      <c r="R129" s="12"/>
      <c r="S129" s="12"/>
      <c r="T129" s="12"/>
      <c r="U129" s="9">
        <f t="shared" si="9"/>
      </c>
      <c r="V129" s="12">
        <f>IF(INFO!B$12&lt;&gt;"",IF(MONTH(H129)-MONTH(INFO!B$12)&gt;0,YEAR(H129)-YEAR(INFO!B$12),IF(MONTH(H129)-MONTH(INFO!B$12)=0,IF(DAY(H129)-DAY(INFO!B$12)&lt;0,YEAR(H129)-YEAR(INFO!B$12)-1,YEAR(H129)-YEAR(INFO!B$12)),YEAR(H129)-YEAR(INFO!B$12)-1)),"")</f>
      </c>
      <c r="W129" s="13"/>
      <c r="X129" s="264">
        <f>IF(INFO!$B$13&lt;&gt;"",IF(INFO!$B$13&lt;&gt;0,IF(W129&lt;&gt;"",IF(W129&lt;&gt;0,W129*100*100/(INFO!$B$13*INFO!$B$13),""),""),""),"")</f>
      </c>
    </row>
    <row r="130" spans="1:24" ht="12.75">
      <c r="A130" s="218">
        <f>COUNTIF($M$2:M130,"W")+COUNTIF($M$2:M130,"T")</f>
        <v>0</v>
      </c>
      <c r="B130" s="228">
        <f>COUNTIF($M$122:M130,"W")+COUNTIF($M$122:M130,"T")</f>
        <v>0</v>
      </c>
      <c r="C130" s="228">
        <f>COUNTIF($M$125:M130,"W")+COUNTIF($M$125:M130,"T")</f>
        <v>0</v>
      </c>
      <c r="D130" s="228">
        <f t="shared" si="8"/>
        <v>18</v>
      </c>
      <c r="E130" s="228">
        <v>9</v>
      </c>
      <c r="F130" s="228">
        <v>5</v>
      </c>
      <c r="G130" s="228">
        <f t="shared" si="11"/>
        <v>2009</v>
      </c>
      <c r="H130" s="23">
        <f>DATEVALUE(E130&amp;"/"&amp;F130&amp;"/"&amp;G130)</f>
        <v>39942</v>
      </c>
      <c r="I130" s="24"/>
      <c r="J130" s="67"/>
      <c r="K130" s="68"/>
      <c r="L130" s="208">
        <f t="shared" si="10"/>
      </c>
      <c r="M130" s="81"/>
      <c r="N130" s="82"/>
      <c r="O130" s="258">
        <f t="shared" si="12"/>
      </c>
      <c r="P130" s="63"/>
      <c r="Q130" s="69"/>
      <c r="R130" s="69"/>
      <c r="S130" s="69"/>
      <c r="T130" s="69"/>
      <c r="U130" s="67">
        <f t="shared" si="9"/>
      </c>
      <c r="V130" s="69">
        <f>IF(INFO!B$12&lt;&gt;"",IF(MONTH(H130)-MONTH(INFO!B$12)&gt;0,YEAR(H130)-YEAR(INFO!B$12),IF(MONTH(H130)-MONTH(INFO!B$12)=0,IF(DAY(H130)-DAY(INFO!B$12)&lt;0,YEAR(H130)-YEAR(INFO!B$12)-1,YEAR(H130)-YEAR(INFO!B$12)),YEAR(H130)-YEAR(INFO!B$12)-1)),"")</f>
      </c>
      <c r="W130" s="70"/>
      <c r="X130" s="268">
        <f>IF(INFO!$B$13&lt;&gt;"",IF(INFO!$B$13&lt;&gt;0,IF(W130&lt;&gt;"",IF(W130&lt;&gt;0,W130*100*100/(INFO!$B$13*INFO!$B$13),""),""),""),"")</f>
      </c>
    </row>
    <row r="131" spans="1:24" ht="13.5" thickBot="1">
      <c r="A131" s="166">
        <f>COUNTIF($M$2:M131,"W")+COUNTIF($M$2:M131,"T")</f>
        <v>0</v>
      </c>
      <c r="B131" s="229">
        <f>COUNTIF($M$122:M131,"W")+COUNTIF($M$122:M131,"T")</f>
        <v>0</v>
      </c>
      <c r="C131" s="229">
        <f>COUNTIF($M$125:M131,"W")+COUNTIF($M$125:M131,"T")</f>
        <v>0</v>
      </c>
      <c r="D131" s="229">
        <f aca="true" t="shared" si="13" ref="D131:D194">ROUND((H131-H$2)/7,0)</f>
        <v>18</v>
      </c>
      <c r="E131" s="229">
        <v>10</v>
      </c>
      <c r="F131" s="229">
        <v>5</v>
      </c>
      <c r="G131" s="229">
        <f t="shared" si="11"/>
        <v>2009</v>
      </c>
      <c r="H131" s="119">
        <f>DATEVALUE(E131&amp;"/"&amp;F131&amp;"/"&amp;G131)</f>
        <v>39943</v>
      </c>
      <c r="I131" s="120"/>
      <c r="J131" s="90"/>
      <c r="K131" s="91"/>
      <c r="L131" s="209">
        <f t="shared" si="10"/>
      </c>
      <c r="M131" s="86"/>
      <c r="N131" s="87"/>
      <c r="O131" s="259">
        <f t="shared" si="12"/>
      </c>
      <c r="P131" s="92"/>
      <c r="Q131" s="93"/>
      <c r="R131" s="93"/>
      <c r="S131" s="93"/>
      <c r="T131" s="93"/>
      <c r="U131" s="90">
        <f aca="true" t="shared" si="14" ref="U131:U194">IF(V131&lt;&gt;"",IF(S131&gt;0,IF(L131="","",(L131/S131)*(220/(220-V131))*100),""),"")</f>
      </c>
      <c r="V131" s="93">
        <f>IF(INFO!B$12&lt;&gt;"",IF(MONTH(H131)-MONTH(INFO!B$12)&gt;0,YEAR(H131)-YEAR(INFO!B$12),IF(MONTH(H131)-MONTH(INFO!B$12)=0,IF(DAY(H131)-DAY(INFO!B$12)&lt;0,YEAR(H131)-YEAR(INFO!B$12)-1,YEAR(H131)-YEAR(INFO!B$12)),YEAR(H131)-YEAR(INFO!B$12)-1)),"")</f>
      </c>
      <c r="W131" s="94"/>
      <c r="X131" s="269">
        <f>IF(INFO!$B$13&lt;&gt;"",IF(INFO!$B$13&lt;&gt;0,IF(W131&lt;&gt;"",IF(W131&lt;&gt;0,W131*100*100/(INFO!$B$13*INFO!$B$13),""),""),""),"")</f>
      </c>
    </row>
    <row r="132" spans="1:24" ht="12.75">
      <c r="A132" s="212">
        <f>COUNTIF($M$2:M132,"W")+COUNTIF($M$2:M132,"T")</f>
        <v>0</v>
      </c>
      <c r="B132" s="230">
        <f>COUNTIF($M$122:M132,"W")+COUNTIF($M$122:M132,"T")</f>
        <v>0</v>
      </c>
      <c r="C132" s="230">
        <f>COUNTIF($M$132:M132,"W")+COUNTIF($M$132:M132,"T")</f>
        <v>0</v>
      </c>
      <c r="D132" s="230">
        <f t="shared" si="13"/>
        <v>19</v>
      </c>
      <c r="E132" s="230">
        <v>11</v>
      </c>
      <c r="F132" s="230">
        <v>5</v>
      </c>
      <c r="G132" s="230">
        <f t="shared" si="11"/>
        <v>2009</v>
      </c>
      <c r="H132" s="121">
        <f>DATEVALUE(E132&amp;"/"&amp;F132&amp;"/"&amp;G132)</f>
        <v>39944</v>
      </c>
      <c r="I132" s="122"/>
      <c r="J132" s="46"/>
      <c r="K132" s="47"/>
      <c r="L132" s="207">
        <f aca="true" t="shared" si="15" ref="L132:L195">IF(J132&lt;&gt;"",IF(J132=0,IF(K132=0,"","km's ?"),IF(K132&lt;&gt;"",IF(K132=0,"tijd ?",J132/(K132*24)),"")),"")</f>
      </c>
      <c r="M132" s="64"/>
      <c r="N132" s="49"/>
      <c r="O132" s="257">
        <f aca="true" t="shared" si="16" ref="O132:O192">IF(J132&lt;&gt;"",IF(J132=0,"",IF(K132=0,"",K132/J132)),"")</f>
      </c>
      <c r="P132" s="48"/>
      <c r="Q132" s="50"/>
      <c r="R132" s="50"/>
      <c r="S132" s="50"/>
      <c r="T132" s="50"/>
      <c r="U132" s="62">
        <f t="shared" si="14"/>
      </c>
      <c r="V132" s="50">
        <f>IF(INFO!B$12&lt;&gt;"",IF(MONTH(H132)-MONTH(INFO!B$12)&gt;0,YEAR(H132)-YEAR(INFO!B$12),IF(MONTH(H132)-MONTH(INFO!B$12)=0,IF(DAY(H132)-DAY(INFO!B$12)&lt;0,YEAR(H132)-YEAR(INFO!B$12)-1,YEAR(H132)-YEAR(INFO!B$12)),YEAR(H132)-YEAR(INFO!B$12)-1)),"")</f>
      </c>
      <c r="W132" s="51"/>
      <c r="X132" s="267">
        <f>IF(INFO!$B$13&lt;&gt;"",IF(INFO!$B$13&lt;&gt;0,IF(W132&lt;&gt;"",IF(W132&lt;&gt;0,W132*100*100/(INFO!$B$13*INFO!$B$13),""),""),""),"")</f>
      </c>
    </row>
    <row r="133" spans="1:24" ht="12.75">
      <c r="A133" s="218">
        <f>COUNTIF($M$2:M133,"W")+COUNTIF($M$2:M133,"T")</f>
        <v>0</v>
      </c>
      <c r="B133" s="228">
        <f>COUNTIF($M$122:M133,"W")+COUNTIF($M$122:M133,"T")</f>
        <v>0</v>
      </c>
      <c r="C133" s="228">
        <f>COUNTIF($M$132:M133,"W")+COUNTIF($M$132:M133,"T")</f>
        <v>0</v>
      </c>
      <c r="D133" s="228">
        <f t="shared" si="13"/>
        <v>19</v>
      </c>
      <c r="E133" s="228">
        <v>12</v>
      </c>
      <c r="F133" s="228">
        <v>5</v>
      </c>
      <c r="G133" s="228">
        <f t="shared" si="11"/>
        <v>2009</v>
      </c>
      <c r="H133" s="23">
        <f>DATEVALUE(E133&amp;"/"&amp;F133&amp;"/"&amp;G133)</f>
        <v>39945</v>
      </c>
      <c r="I133" s="24"/>
      <c r="J133" s="7"/>
      <c r="K133" s="8"/>
      <c r="L133" s="207">
        <f t="shared" si="15"/>
      </c>
      <c r="M133" s="43"/>
      <c r="N133" s="16"/>
      <c r="O133" s="254">
        <f t="shared" si="16"/>
      </c>
      <c r="P133" s="11"/>
      <c r="Q133" s="20"/>
      <c r="R133" s="20"/>
      <c r="S133" s="20"/>
      <c r="T133" s="20"/>
      <c r="U133" s="320">
        <f t="shared" si="14"/>
      </c>
      <c r="V133" s="12">
        <f>IF(INFO!B$12&lt;&gt;"",IF(MONTH(H133)-MONTH(INFO!B$12)&gt;0,YEAR(H133)-YEAR(INFO!B$12),IF(MONTH(H133)-MONTH(INFO!B$12)=0,IF(DAY(H133)-DAY(INFO!B$12)&lt;0,YEAR(H133)-YEAR(INFO!B$12)-1,YEAR(H133)-YEAR(INFO!B$12)),YEAR(H133)-YEAR(INFO!B$12)-1)),"")</f>
      </c>
      <c r="W133" s="13"/>
      <c r="X133" s="264">
        <f>IF(INFO!$B$13&lt;&gt;"",IF(INFO!$B$13&lt;&gt;0,IF(W133&lt;&gt;"",IF(W133&lt;&gt;0,W133*100*100/(INFO!$B$13*INFO!$B$13),""),""),""),"")</f>
      </c>
    </row>
    <row r="134" spans="1:24" ht="12.75">
      <c r="A134" s="218">
        <f>COUNTIF($M$2:M134,"W")+COUNTIF($M$2:M134,"T")</f>
        <v>0</v>
      </c>
      <c r="B134" s="228">
        <f>COUNTIF($M$122:M134,"W")+COUNTIF($M$122:M134,"T")</f>
        <v>0</v>
      </c>
      <c r="C134" s="228">
        <f>COUNTIF($M$132:M134,"W")+COUNTIF($M$132:M134,"T")</f>
        <v>0</v>
      </c>
      <c r="D134" s="228">
        <f t="shared" si="13"/>
        <v>19</v>
      </c>
      <c r="E134" s="228">
        <v>13</v>
      </c>
      <c r="F134" s="228">
        <v>5</v>
      </c>
      <c r="G134" s="228">
        <f aca="true" t="shared" si="17" ref="G134:G197">G133</f>
        <v>2009</v>
      </c>
      <c r="H134" s="23">
        <f>DATEVALUE(E134&amp;"/"&amp;F134&amp;"/"&amp;G134)</f>
        <v>39946</v>
      </c>
      <c r="I134" s="24"/>
      <c r="J134" s="7"/>
      <c r="K134" s="8"/>
      <c r="L134" s="207">
        <f t="shared" si="15"/>
      </c>
      <c r="M134" s="43"/>
      <c r="N134" s="10"/>
      <c r="O134" s="254">
        <f t="shared" si="16"/>
      </c>
      <c r="P134" s="11"/>
      <c r="Q134" s="12"/>
      <c r="R134" s="12"/>
      <c r="S134" s="12"/>
      <c r="T134" s="12"/>
      <c r="U134" s="9">
        <f t="shared" si="14"/>
      </c>
      <c r="V134" s="12">
        <f>IF(INFO!B$12&lt;&gt;"",IF(MONTH(H134)-MONTH(INFO!B$12)&gt;0,YEAR(H134)-YEAR(INFO!B$12),IF(MONTH(H134)-MONTH(INFO!B$12)=0,IF(DAY(H134)-DAY(INFO!B$12)&lt;0,YEAR(H134)-YEAR(INFO!B$12)-1,YEAR(H134)-YEAR(INFO!B$12)),YEAR(H134)-YEAR(INFO!B$12)-1)),"")</f>
      </c>
      <c r="W134" s="13"/>
      <c r="X134" s="264">
        <f>IF(INFO!$B$13&lt;&gt;"",IF(INFO!$B$13&lt;&gt;0,IF(W134&lt;&gt;"",IF(W134&lt;&gt;0,W134*100*100/(INFO!$B$13*INFO!$B$13),""),""),""),"")</f>
      </c>
    </row>
    <row r="135" spans="1:24" ht="12.75">
      <c r="A135" s="218">
        <f>COUNTIF($M$2:M135,"W")+COUNTIF($M$2:M135,"T")</f>
        <v>0</v>
      </c>
      <c r="B135" s="228">
        <f>COUNTIF($M$122:M135,"W")+COUNTIF($M$122:M135,"T")</f>
        <v>0</v>
      </c>
      <c r="C135" s="228">
        <f>COUNTIF($M$132:M135,"W")+COUNTIF($M$132:M135,"T")</f>
        <v>0</v>
      </c>
      <c r="D135" s="228">
        <f t="shared" si="13"/>
        <v>19</v>
      </c>
      <c r="E135" s="228">
        <v>14</v>
      </c>
      <c r="F135" s="228">
        <v>5</v>
      </c>
      <c r="G135" s="228">
        <f t="shared" si="17"/>
        <v>2009</v>
      </c>
      <c r="H135" s="23">
        <f>DATEVALUE(E135&amp;"/"&amp;F135&amp;"/"&amp;G135)</f>
        <v>39947</v>
      </c>
      <c r="I135" s="24"/>
      <c r="J135" s="7"/>
      <c r="K135" s="8"/>
      <c r="L135" s="207">
        <f t="shared" si="15"/>
      </c>
      <c r="M135" s="43"/>
      <c r="N135" s="10"/>
      <c r="O135" s="254">
        <f t="shared" si="16"/>
      </c>
      <c r="P135" s="11"/>
      <c r="Q135" s="12"/>
      <c r="R135" s="12"/>
      <c r="S135" s="12"/>
      <c r="T135" s="12"/>
      <c r="U135" s="9">
        <f t="shared" si="14"/>
      </c>
      <c r="V135" s="12">
        <f>IF(INFO!B$12&lt;&gt;"",IF(MONTH(H135)-MONTH(INFO!B$12)&gt;0,YEAR(H135)-YEAR(INFO!B$12),IF(MONTH(H135)-MONTH(INFO!B$12)=0,IF(DAY(H135)-DAY(INFO!B$12)&lt;0,YEAR(H135)-YEAR(INFO!B$12)-1,YEAR(H135)-YEAR(INFO!B$12)),YEAR(H135)-YEAR(INFO!B$12)-1)),"")</f>
      </c>
      <c r="W135" s="13"/>
      <c r="X135" s="264">
        <f>IF(INFO!$B$13&lt;&gt;"",IF(INFO!$B$13&lt;&gt;0,IF(W135&lt;&gt;"",IF(W135&lt;&gt;0,W135*100*100/(INFO!$B$13*INFO!$B$13),""),""),""),"")</f>
      </c>
    </row>
    <row r="136" spans="1:24" ht="12.75">
      <c r="A136" s="218">
        <f>COUNTIF($M$2:M136,"W")+COUNTIF($M$2:M136,"T")</f>
        <v>0</v>
      </c>
      <c r="B136" s="228">
        <f>COUNTIF($M$122:M136,"W")+COUNTIF($M$122:M136,"T")</f>
        <v>0</v>
      </c>
      <c r="C136" s="228">
        <f>COUNTIF($M$132:M136,"W")+COUNTIF($M$132:M136,"T")</f>
        <v>0</v>
      </c>
      <c r="D136" s="228">
        <f t="shared" si="13"/>
        <v>19</v>
      </c>
      <c r="E136" s="228">
        <v>15</v>
      </c>
      <c r="F136" s="228">
        <v>5</v>
      </c>
      <c r="G136" s="228">
        <f t="shared" si="17"/>
        <v>2009</v>
      </c>
      <c r="H136" s="23">
        <f>DATEVALUE(E136&amp;"/"&amp;F136&amp;"/"&amp;G136)</f>
        <v>39948</v>
      </c>
      <c r="I136" s="24"/>
      <c r="J136" s="7"/>
      <c r="K136" s="8"/>
      <c r="L136" s="207">
        <f t="shared" si="15"/>
      </c>
      <c r="M136" s="43"/>
      <c r="N136" s="15"/>
      <c r="O136" s="254">
        <f t="shared" si="16"/>
      </c>
      <c r="P136" s="11"/>
      <c r="Q136" s="12"/>
      <c r="R136" s="12"/>
      <c r="S136" s="12"/>
      <c r="T136" s="12"/>
      <c r="U136" s="9">
        <f t="shared" si="14"/>
      </c>
      <c r="V136" s="12">
        <f>IF(INFO!B$12&lt;&gt;"",IF(MONTH(H136)-MONTH(INFO!B$12)&gt;0,YEAR(H136)-YEAR(INFO!B$12),IF(MONTH(H136)-MONTH(INFO!B$12)=0,IF(DAY(H136)-DAY(INFO!B$12)&lt;0,YEAR(H136)-YEAR(INFO!B$12)-1,YEAR(H136)-YEAR(INFO!B$12)),YEAR(H136)-YEAR(INFO!B$12)-1)),"")</f>
      </c>
      <c r="W136" s="13"/>
      <c r="X136" s="264">
        <f>IF(INFO!$B$13&lt;&gt;"",IF(INFO!$B$13&lt;&gt;0,IF(W136&lt;&gt;"",IF(W136&lt;&gt;0,W136*100*100/(INFO!$B$13*INFO!$B$13),""),""),""),"")</f>
      </c>
    </row>
    <row r="137" spans="1:24" ht="12.75">
      <c r="A137" s="218">
        <f>COUNTIF($M$2:M137,"W")+COUNTIF($M$2:M137,"T")</f>
        <v>0</v>
      </c>
      <c r="B137" s="228">
        <f>COUNTIF($M$122:M137,"W")+COUNTIF($M$122:M137,"T")</f>
        <v>0</v>
      </c>
      <c r="C137" s="228">
        <f>COUNTIF($M$132:M137,"W")+COUNTIF($M$132:M137,"T")</f>
        <v>0</v>
      </c>
      <c r="D137" s="228">
        <f t="shared" si="13"/>
        <v>19</v>
      </c>
      <c r="E137" s="228">
        <v>16</v>
      </c>
      <c r="F137" s="228">
        <v>5</v>
      </c>
      <c r="G137" s="228">
        <f t="shared" si="17"/>
        <v>2009</v>
      </c>
      <c r="H137" s="23">
        <f>DATEVALUE(E137&amp;"/"&amp;F137&amp;"/"&amp;G137)</f>
        <v>39949</v>
      </c>
      <c r="I137" s="24"/>
      <c r="J137" s="67"/>
      <c r="K137" s="68"/>
      <c r="L137" s="208">
        <f t="shared" si="15"/>
      </c>
      <c r="M137" s="81"/>
      <c r="N137" s="82"/>
      <c r="O137" s="258">
        <f t="shared" si="16"/>
      </c>
      <c r="P137" s="63"/>
      <c r="Q137" s="69"/>
      <c r="R137" s="69"/>
      <c r="S137" s="69"/>
      <c r="T137" s="69"/>
      <c r="U137" s="67">
        <f t="shared" si="14"/>
      </c>
      <c r="V137" s="69">
        <f>IF(INFO!B$12&lt;&gt;"",IF(MONTH(H137)-MONTH(INFO!B$12)&gt;0,YEAR(H137)-YEAR(INFO!B$12),IF(MONTH(H137)-MONTH(INFO!B$12)=0,IF(DAY(H137)-DAY(INFO!B$12)&lt;0,YEAR(H137)-YEAR(INFO!B$12)-1,YEAR(H137)-YEAR(INFO!B$12)),YEAR(H137)-YEAR(INFO!B$12)-1)),"")</f>
      </c>
      <c r="W137" s="70"/>
      <c r="X137" s="268">
        <f>IF(INFO!$B$13&lt;&gt;"",IF(INFO!$B$13&lt;&gt;0,IF(W137&lt;&gt;"",IF(W137&lt;&gt;0,W137*100*100/(INFO!$B$13*INFO!$B$13),""),""),""),"")</f>
      </c>
    </row>
    <row r="138" spans="1:24" ht="13.5" thickBot="1">
      <c r="A138" s="166">
        <f>COUNTIF($M$2:M138,"W")+COUNTIF($M$2:M138,"T")</f>
        <v>0</v>
      </c>
      <c r="B138" s="229">
        <f>COUNTIF($M$122:M138,"W")+COUNTIF($M$122:M138,"T")</f>
        <v>0</v>
      </c>
      <c r="C138" s="229">
        <f>COUNTIF($M$132:M138,"W")+COUNTIF($M$132:M138,"T")</f>
        <v>0</v>
      </c>
      <c r="D138" s="229">
        <f t="shared" si="13"/>
        <v>19</v>
      </c>
      <c r="E138" s="229">
        <v>17</v>
      </c>
      <c r="F138" s="229">
        <v>5</v>
      </c>
      <c r="G138" s="229">
        <f t="shared" si="17"/>
        <v>2009</v>
      </c>
      <c r="H138" s="119">
        <f>DATEVALUE(E138&amp;"/"&amp;F138&amp;"/"&amp;G138)</f>
        <v>39950</v>
      </c>
      <c r="I138" s="120"/>
      <c r="J138" s="90"/>
      <c r="K138" s="91"/>
      <c r="L138" s="209">
        <f t="shared" si="15"/>
      </c>
      <c r="M138" s="86"/>
      <c r="N138" s="87"/>
      <c r="O138" s="259">
        <f t="shared" si="16"/>
      </c>
      <c r="P138" s="92"/>
      <c r="Q138" s="93"/>
      <c r="R138" s="93"/>
      <c r="S138" s="93"/>
      <c r="T138" s="93"/>
      <c r="U138" s="90">
        <f t="shared" si="14"/>
      </c>
      <c r="V138" s="93">
        <f>IF(INFO!B$12&lt;&gt;"",IF(MONTH(H138)-MONTH(INFO!B$12)&gt;0,YEAR(H138)-YEAR(INFO!B$12),IF(MONTH(H138)-MONTH(INFO!B$12)=0,IF(DAY(H138)-DAY(INFO!B$12)&lt;0,YEAR(H138)-YEAR(INFO!B$12)-1,YEAR(H138)-YEAR(INFO!B$12)),YEAR(H138)-YEAR(INFO!B$12)-1)),"")</f>
      </c>
      <c r="W138" s="94"/>
      <c r="X138" s="269">
        <f>IF(INFO!$B$13&lt;&gt;"",IF(INFO!$B$13&lt;&gt;0,IF(W138&lt;&gt;"",IF(W138&lt;&gt;0,W138*100*100/(INFO!$B$13*INFO!$B$13),""),""),""),"")</f>
      </c>
    </row>
    <row r="139" spans="1:24" ht="12.75">
      <c r="A139" s="212">
        <f>COUNTIF($M$2:M139,"W")+COUNTIF($M$2:M139,"T")</f>
        <v>0</v>
      </c>
      <c r="B139" s="230">
        <f>COUNTIF($M$122:M139,"W")+COUNTIF($M$122:M139,"T")</f>
        <v>0</v>
      </c>
      <c r="C139" s="230">
        <f>COUNTIF($M$139:M139,"W")+COUNTIF($M$139:M139,"T")</f>
        <v>0</v>
      </c>
      <c r="D139" s="230">
        <f t="shared" si="13"/>
        <v>20</v>
      </c>
      <c r="E139" s="230">
        <v>18</v>
      </c>
      <c r="F139" s="230">
        <v>5</v>
      </c>
      <c r="G139" s="230">
        <f t="shared" si="17"/>
        <v>2009</v>
      </c>
      <c r="H139" s="121">
        <f>DATEVALUE(E139&amp;"/"&amp;F139&amp;"/"&amp;G139)</f>
        <v>39951</v>
      </c>
      <c r="I139" s="122"/>
      <c r="J139" s="46"/>
      <c r="K139" s="47"/>
      <c r="L139" s="207">
        <f t="shared" si="15"/>
      </c>
      <c r="M139" s="64"/>
      <c r="N139" s="49"/>
      <c r="O139" s="257">
        <f t="shared" si="16"/>
      </c>
      <c r="P139" s="48"/>
      <c r="Q139" s="124"/>
      <c r="R139" s="124"/>
      <c r="S139" s="124"/>
      <c r="T139" s="124"/>
      <c r="U139" s="319">
        <f t="shared" si="14"/>
      </c>
      <c r="V139" s="50">
        <f>IF(INFO!B$12&lt;&gt;"",IF(MONTH(H139)-MONTH(INFO!B$12)&gt;0,YEAR(H139)-YEAR(INFO!B$12),IF(MONTH(H139)-MONTH(INFO!B$12)=0,IF(DAY(H139)-DAY(INFO!B$12)&lt;0,YEAR(H139)-YEAR(INFO!B$12)-1,YEAR(H139)-YEAR(INFO!B$12)),YEAR(H139)-YEAR(INFO!B$12)-1)),"")</f>
      </c>
      <c r="W139" s="51"/>
      <c r="X139" s="267">
        <f>IF(INFO!$B$13&lt;&gt;"",IF(INFO!$B$13&lt;&gt;0,IF(W139&lt;&gt;"",IF(W139&lt;&gt;0,W139*100*100/(INFO!$B$13*INFO!$B$13),""),""),""),"")</f>
      </c>
    </row>
    <row r="140" spans="1:24" ht="12.75">
      <c r="A140" s="218">
        <f>COUNTIF($M$2:M140,"W")+COUNTIF($M$2:M140,"T")</f>
        <v>0</v>
      </c>
      <c r="B140" s="228">
        <f>COUNTIF($M$122:M140,"W")+COUNTIF($M$122:M140,"T")</f>
        <v>0</v>
      </c>
      <c r="C140" s="228">
        <f>COUNTIF($M$139:M140,"W")+COUNTIF($M$139:M140,"T")</f>
        <v>0</v>
      </c>
      <c r="D140" s="228">
        <f t="shared" si="13"/>
        <v>20</v>
      </c>
      <c r="E140" s="228">
        <v>19</v>
      </c>
      <c r="F140" s="228">
        <v>5</v>
      </c>
      <c r="G140" s="228">
        <f t="shared" si="17"/>
        <v>2009</v>
      </c>
      <c r="H140" s="23">
        <f>DATEVALUE(E140&amp;"/"&amp;F140&amp;"/"&amp;G140)</f>
        <v>39952</v>
      </c>
      <c r="I140" s="24"/>
      <c r="J140" s="7"/>
      <c r="K140" s="8"/>
      <c r="L140" s="207">
        <f t="shared" si="15"/>
      </c>
      <c r="M140" s="43"/>
      <c r="N140" s="10"/>
      <c r="O140" s="254">
        <f t="shared" si="16"/>
      </c>
      <c r="P140" s="11"/>
      <c r="Q140" s="12"/>
      <c r="R140" s="12"/>
      <c r="S140" s="12"/>
      <c r="T140" s="12"/>
      <c r="U140" s="9">
        <f t="shared" si="14"/>
      </c>
      <c r="V140" s="12">
        <f>IF(INFO!B$12&lt;&gt;"",IF(MONTH(H140)-MONTH(INFO!B$12)&gt;0,YEAR(H140)-YEAR(INFO!B$12),IF(MONTH(H140)-MONTH(INFO!B$12)=0,IF(DAY(H140)-DAY(INFO!B$12)&lt;0,YEAR(H140)-YEAR(INFO!B$12)-1,YEAR(H140)-YEAR(INFO!B$12)),YEAR(H140)-YEAR(INFO!B$12)-1)),"")</f>
      </c>
      <c r="W140" s="13"/>
      <c r="X140" s="264">
        <f>IF(INFO!$B$13&lt;&gt;"",IF(INFO!$B$13&lt;&gt;0,IF(W140&lt;&gt;"",IF(W140&lt;&gt;0,W140*100*100/(INFO!$B$13*INFO!$B$13),""),""),""),"")</f>
      </c>
    </row>
    <row r="141" spans="1:24" ht="12.75">
      <c r="A141" s="218">
        <f>COUNTIF($M$2:M141,"W")+COUNTIF($M$2:M141,"T")</f>
        <v>0</v>
      </c>
      <c r="B141" s="228">
        <f>COUNTIF($M$122:M141,"W")+COUNTIF($M$122:M141,"T")</f>
        <v>0</v>
      </c>
      <c r="C141" s="228">
        <f>COUNTIF($M$139:M141,"W")+COUNTIF($M$139:M141,"T")</f>
        <v>0</v>
      </c>
      <c r="D141" s="228">
        <f t="shared" si="13"/>
        <v>20</v>
      </c>
      <c r="E141" s="228">
        <v>20</v>
      </c>
      <c r="F141" s="228">
        <v>5</v>
      </c>
      <c r="G141" s="228">
        <f t="shared" si="17"/>
        <v>2009</v>
      </c>
      <c r="H141" s="23">
        <f>DATEVALUE(E141&amp;"/"&amp;F141&amp;"/"&amp;G141)</f>
        <v>39953</v>
      </c>
      <c r="I141" s="24"/>
      <c r="J141" s="7"/>
      <c r="K141" s="8"/>
      <c r="L141" s="207">
        <f t="shared" si="15"/>
      </c>
      <c r="M141" s="43"/>
      <c r="N141" s="10"/>
      <c r="O141" s="254">
        <f t="shared" si="16"/>
      </c>
      <c r="P141" s="11"/>
      <c r="Q141" s="20"/>
      <c r="R141" s="20"/>
      <c r="S141" s="20"/>
      <c r="T141" s="20"/>
      <c r="U141" s="320">
        <f t="shared" si="14"/>
      </c>
      <c r="V141" s="12">
        <f>IF(INFO!B$12&lt;&gt;"",IF(MONTH(H141)-MONTH(INFO!B$12)&gt;0,YEAR(H141)-YEAR(INFO!B$12),IF(MONTH(H141)-MONTH(INFO!B$12)=0,IF(DAY(H141)-DAY(INFO!B$12)&lt;0,YEAR(H141)-YEAR(INFO!B$12)-1,YEAR(H141)-YEAR(INFO!B$12)),YEAR(H141)-YEAR(INFO!B$12)-1)),"")</f>
      </c>
      <c r="W141" s="13"/>
      <c r="X141" s="264">
        <f>IF(INFO!$B$13&lt;&gt;"",IF(INFO!$B$13&lt;&gt;0,IF(W141&lt;&gt;"",IF(W141&lt;&gt;0,W141*100*100/(INFO!$B$13*INFO!$B$13),""),""),""),"")</f>
      </c>
    </row>
    <row r="142" spans="1:24" ht="12.75">
      <c r="A142" s="218">
        <f>COUNTIF($M$2:M142,"W")+COUNTIF($M$2:M142,"T")</f>
        <v>0</v>
      </c>
      <c r="B142" s="228">
        <f>COUNTIF($M$122:M142,"W")+COUNTIF($M$122:M142,"T")</f>
        <v>0</v>
      </c>
      <c r="C142" s="228">
        <f>COUNTIF($M$139:M142,"W")+COUNTIF($M$139:M142,"T")</f>
        <v>0</v>
      </c>
      <c r="D142" s="228">
        <f t="shared" si="13"/>
        <v>20</v>
      </c>
      <c r="E142" s="228">
        <v>21</v>
      </c>
      <c r="F142" s="228">
        <v>5</v>
      </c>
      <c r="G142" s="228">
        <f t="shared" si="17"/>
        <v>2009</v>
      </c>
      <c r="H142" s="23">
        <f>DATEVALUE(E142&amp;"/"&amp;F142&amp;"/"&amp;G142)</f>
        <v>39954</v>
      </c>
      <c r="I142" s="24"/>
      <c r="J142" s="67"/>
      <c r="K142" s="68"/>
      <c r="L142" s="208">
        <f t="shared" si="15"/>
      </c>
      <c r="M142" s="81"/>
      <c r="N142" s="95"/>
      <c r="O142" s="258">
        <f t="shared" si="16"/>
      </c>
      <c r="P142" s="63"/>
      <c r="Q142" s="71"/>
      <c r="R142" s="71"/>
      <c r="S142" s="71"/>
      <c r="T142" s="71"/>
      <c r="U142" s="79">
        <f t="shared" si="14"/>
      </c>
      <c r="V142" s="69">
        <f>IF(INFO!B$12&lt;&gt;"",IF(MONTH(H142)-MONTH(INFO!B$12)&gt;0,YEAR(H142)-YEAR(INFO!B$12),IF(MONTH(H142)-MONTH(INFO!B$12)=0,IF(DAY(H142)-DAY(INFO!B$12)&lt;0,YEAR(H142)-YEAR(INFO!B$12)-1,YEAR(H142)-YEAR(INFO!B$12)),YEAR(H142)-YEAR(INFO!B$12)-1)),"")</f>
      </c>
      <c r="W142" s="70"/>
      <c r="X142" s="268">
        <f>IF(INFO!$B$13&lt;&gt;"",IF(INFO!$B$13&lt;&gt;0,IF(W142&lt;&gt;"",IF(W142&lt;&gt;0,W142*100*100/(INFO!$B$13*INFO!$B$13),""),""),""),"")</f>
      </c>
    </row>
    <row r="143" spans="1:24" ht="12.75">
      <c r="A143" s="218">
        <f>COUNTIF($M$2:M143,"W")+COUNTIF($M$2:M143,"T")</f>
        <v>0</v>
      </c>
      <c r="B143" s="228">
        <f>COUNTIF($M$122:M143,"W")+COUNTIF($M$122:M143,"T")</f>
        <v>0</v>
      </c>
      <c r="C143" s="228">
        <f>COUNTIF($M$139:M143,"W")+COUNTIF($M$139:M143,"T")</f>
        <v>0</v>
      </c>
      <c r="D143" s="228">
        <f t="shared" si="13"/>
        <v>20</v>
      </c>
      <c r="E143" s="228">
        <v>22</v>
      </c>
      <c r="F143" s="228">
        <v>5</v>
      </c>
      <c r="G143" s="228">
        <f t="shared" si="17"/>
        <v>2009</v>
      </c>
      <c r="H143" s="23">
        <f>DATEVALUE(E143&amp;"/"&amp;F143&amp;"/"&amp;G143)</f>
        <v>39955</v>
      </c>
      <c r="I143" s="24"/>
      <c r="J143" s="7"/>
      <c r="K143" s="8"/>
      <c r="L143" s="207">
        <f t="shared" si="15"/>
      </c>
      <c r="M143" s="43"/>
      <c r="N143" s="10"/>
      <c r="O143" s="254">
        <f t="shared" si="16"/>
      </c>
      <c r="P143" s="11"/>
      <c r="Q143" s="12"/>
      <c r="R143" s="12"/>
      <c r="S143" s="12"/>
      <c r="T143" s="12"/>
      <c r="U143" s="9">
        <f t="shared" si="14"/>
      </c>
      <c r="V143" s="12">
        <f>IF(INFO!B$12&lt;&gt;"",IF(MONTH(H143)-MONTH(INFO!B$12)&gt;0,YEAR(H143)-YEAR(INFO!B$12),IF(MONTH(H143)-MONTH(INFO!B$12)=0,IF(DAY(H143)-DAY(INFO!B$12)&lt;0,YEAR(H143)-YEAR(INFO!B$12)-1,YEAR(H143)-YEAR(INFO!B$12)),YEAR(H143)-YEAR(INFO!B$12)-1)),"")</f>
      </c>
      <c r="W143" s="13"/>
      <c r="X143" s="264">
        <f>IF(INFO!$B$13&lt;&gt;"",IF(INFO!$B$13&lt;&gt;0,IF(W143&lt;&gt;"",IF(W143&lt;&gt;0,W143*100*100/(INFO!$B$13*INFO!$B$13),""),""),""),"")</f>
      </c>
    </row>
    <row r="144" spans="1:24" ht="12.75">
      <c r="A144" s="218">
        <f>COUNTIF($M$2:M144,"W")+COUNTIF($M$2:M144,"T")</f>
        <v>0</v>
      </c>
      <c r="B144" s="228">
        <f>COUNTIF($M$122:M144,"W")+COUNTIF($M$122:M144,"T")</f>
        <v>0</v>
      </c>
      <c r="C144" s="228">
        <f>COUNTIF($M$139:M144,"W")+COUNTIF($M$139:M144,"T")</f>
        <v>0</v>
      </c>
      <c r="D144" s="228">
        <f t="shared" si="13"/>
        <v>20</v>
      </c>
      <c r="E144" s="228">
        <v>23</v>
      </c>
      <c r="F144" s="228">
        <v>5</v>
      </c>
      <c r="G144" s="228">
        <f t="shared" si="17"/>
        <v>2009</v>
      </c>
      <c r="H144" s="23">
        <f>DATEVALUE(E144&amp;"/"&amp;F144&amp;"/"&amp;G144)</f>
        <v>39956</v>
      </c>
      <c r="I144" s="24"/>
      <c r="J144" s="67"/>
      <c r="K144" s="68"/>
      <c r="L144" s="208">
        <f t="shared" si="15"/>
      </c>
      <c r="M144" s="81"/>
      <c r="N144" s="82"/>
      <c r="O144" s="258">
        <f t="shared" si="16"/>
      </c>
      <c r="P144" s="63"/>
      <c r="Q144" s="69"/>
      <c r="R144" s="69"/>
      <c r="S144" s="69"/>
      <c r="T144" s="69"/>
      <c r="U144" s="67">
        <f t="shared" si="14"/>
      </c>
      <c r="V144" s="69">
        <f>IF(INFO!B$12&lt;&gt;"",IF(MONTH(H144)-MONTH(INFO!B$12)&gt;0,YEAR(H144)-YEAR(INFO!B$12),IF(MONTH(H144)-MONTH(INFO!B$12)=0,IF(DAY(H144)-DAY(INFO!B$12)&lt;0,YEAR(H144)-YEAR(INFO!B$12)-1,YEAR(H144)-YEAR(INFO!B$12)),YEAR(H144)-YEAR(INFO!B$12)-1)),"")</f>
      </c>
      <c r="W144" s="70"/>
      <c r="X144" s="268">
        <f>IF(INFO!$B$13&lt;&gt;"",IF(INFO!$B$13&lt;&gt;0,IF(W144&lt;&gt;"",IF(W144&lt;&gt;0,W144*100*100/(INFO!$B$13*INFO!$B$13),""),""),""),"")</f>
      </c>
    </row>
    <row r="145" spans="1:24" ht="13.5" thickBot="1">
      <c r="A145" s="166">
        <f>COUNTIF($M$2:M145,"W")+COUNTIF($M$2:M145,"T")</f>
        <v>0</v>
      </c>
      <c r="B145" s="229">
        <f>COUNTIF($M$122:M145,"W")+COUNTIF($M$122:M145,"T")</f>
        <v>0</v>
      </c>
      <c r="C145" s="229">
        <f>COUNTIF($M$139:M145,"W")+COUNTIF($M$139:M145,"T")</f>
        <v>0</v>
      </c>
      <c r="D145" s="229">
        <f t="shared" si="13"/>
        <v>20</v>
      </c>
      <c r="E145" s="229">
        <v>24</v>
      </c>
      <c r="F145" s="229">
        <v>5</v>
      </c>
      <c r="G145" s="229">
        <f t="shared" si="17"/>
        <v>2009</v>
      </c>
      <c r="H145" s="119">
        <f>DATEVALUE(E145&amp;"/"&amp;F145&amp;"/"&amp;G145)</f>
        <v>39957</v>
      </c>
      <c r="I145" s="120"/>
      <c r="J145" s="90"/>
      <c r="K145" s="91"/>
      <c r="L145" s="209">
        <f t="shared" si="15"/>
      </c>
      <c r="M145" s="86"/>
      <c r="N145" s="87"/>
      <c r="O145" s="259">
        <f t="shared" si="16"/>
      </c>
      <c r="P145" s="92"/>
      <c r="Q145" s="93"/>
      <c r="R145" s="93"/>
      <c r="S145" s="93"/>
      <c r="T145" s="93"/>
      <c r="U145" s="90">
        <f t="shared" si="14"/>
      </c>
      <c r="V145" s="93">
        <f>IF(INFO!B$12&lt;&gt;"",IF(MONTH(H145)-MONTH(INFO!B$12)&gt;0,YEAR(H145)-YEAR(INFO!B$12),IF(MONTH(H145)-MONTH(INFO!B$12)=0,IF(DAY(H145)-DAY(INFO!B$12)&lt;0,YEAR(H145)-YEAR(INFO!B$12)-1,YEAR(H145)-YEAR(INFO!B$12)),YEAR(H145)-YEAR(INFO!B$12)-1)),"")</f>
      </c>
      <c r="W145" s="94"/>
      <c r="X145" s="269">
        <f>IF(INFO!$B$13&lt;&gt;"",IF(INFO!$B$13&lt;&gt;0,IF(W145&lt;&gt;"",IF(W145&lt;&gt;0,W145*100*100/(INFO!$B$13*INFO!$B$13),""),""),""),"")</f>
      </c>
    </row>
    <row r="146" spans="1:24" ht="12.75">
      <c r="A146" s="212">
        <f>COUNTIF($M$2:M146,"W")+COUNTIF($M$2:M146,"T")</f>
        <v>0</v>
      </c>
      <c r="B146" s="230">
        <f>COUNTIF($M$122:M146,"W")+COUNTIF($M$122:M146,"T")</f>
        <v>0</v>
      </c>
      <c r="C146" s="230">
        <f>COUNTIF($M$146:M146,"W")+COUNTIF($M$146:M146,"T")</f>
        <v>0</v>
      </c>
      <c r="D146" s="230">
        <f t="shared" si="13"/>
        <v>21</v>
      </c>
      <c r="E146" s="230">
        <v>25</v>
      </c>
      <c r="F146" s="230">
        <v>5</v>
      </c>
      <c r="G146" s="230">
        <f t="shared" si="17"/>
        <v>2009</v>
      </c>
      <c r="H146" s="121">
        <f>DATEVALUE(E146&amp;"/"&amp;F146&amp;"/"&amp;G146)</f>
        <v>39958</v>
      </c>
      <c r="I146" s="122"/>
      <c r="J146" s="46"/>
      <c r="K146" s="47"/>
      <c r="L146" s="207">
        <f t="shared" si="15"/>
      </c>
      <c r="M146" s="64"/>
      <c r="N146" s="49"/>
      <c r="O146" s="257">
        <f t="shared" si="16"/>
      </c>
      <c r="P146" s="48"/>
      <c r="Q146" s="124"/>
      <c r="R146" s="124"/>
      <c r="S146" s="124"/>
      <c r="T146" s="124"/>
      <c r="U146" s="319">
        <f t="shared" si="14"/>
      </c>
      <c r="V146" s="50">
        <f>IF(INFO!B$12&lt;&gt;"",IF(MONTH(H146)-MONTH(INFO!B$12)&gt;0,YEAR(H146)-YEAR(INFO!B$12),IF(MONTH(H146)-MONTH(INFO!B$12)=0,IF(DAY(H146)-DAY(INFO!B$12)&lt;0,YEAR(H146)-YEAR(INFO!B$12)-1,YEAR(H146)-YEAR(INFO!B$12)),YEAR(H146)-YEAR(INFO!B$12)-1)),"")</f>
      </c>
      <c r="W146" s="51"/>
      <c r="X146" s="267">
        <f>IF(INFO!$B$13&lt;&gt;"",IF(INFO!$B$13&lt;&gt;0,IF(W146&lt;&gt;"",IF(W146&lt;&gt;0,W146*100*100/(INFO!$B$13*INFO!$B$13),""),""),""),"")</f>
      </c>
    </row>
    <row r="147" spans="1:24" ht="12.75">
      <c r="A147" s="218">
        <f>COUNTIF($M$2:M147,"W")+COUNTIF($M$2:M147,"T")</f>
        <v>0</v>
      </c>
      <c r="B147" s="228">
        <f>COUNTIF($M$122:M147,"W")+COUNTIF($M$122:M147,"T")</f>
        <v>0</v>
      </c>
      <c r="C147" s="228">
        <f>COUNTIF($M$146:M147,"W")+COUNTIF($M$146:M147,"T")</f>
        <v>0</v>
      </c>
      <c r="D147" s="228">
        <f t="shared" si="13"/>
        <v>21</v>
      </c>
      <c r="E147" s="228">
        <v>26</v>
      </c>
      <c r="F147" s="228">
        <v>5</v>
      </c>
      <c r="G147" s="228">
        <f t="shared" si="17"/>
        <v>2009</v>
      </c>
      <c r="H147" s="23">
        <f>DATEVALUE(E147&amp;"/"&amp;F147&amp;"/"&amp;G147)</f>
        <v>39959</v>
      </c>
      <c r="I147" s="24"/>
      <c r="J147" s="7"/>
      <c r="K147" s="8"/>
      <c r="L147" s="207">
        <f t="shared" si="15"/>
      </c>
      <c r="M147" s="43"/>
      <c r="N147" s="10"/>
      <c r="O147" s="254">
        <f t="shared" si="16"/>
      </c>
      <c r="P147" s="11"/>
      <c r="Q147" s="20"/>
      <c r="R147" s="20"/>
      <c r="S147" s="20"/>
      <c r="T147" s="20"/>
      <c r="U147" s="320">
        <f t="shared" si="14"/>
      </c>
      <c r="V147" s="12">
        <f>IF(INFO!B$12&lt;&gt;"",IF(MONTH(H147)-MONTH(INFO!B$12)&gt;0,YEAR(H147)-YEAR(INFO!B$12),IF(MONTH(H147)-MONTH(INFO!B$12)=0,IF(DAY(H147)-DAY(INFO!B$12)&lt;0,YEAR(H147)-YEAR(INFO!B$12)-1,YEAR(H147)-YEAR(INFO!B$12)),YEAR(H147)-YEAR(INFO!B$12)-1)),"")</f>
      </c>
      <c r="W147" s="13"/>
      <c r="X147" s="264">
        <f>IF(INFO!$B$13&lt;&gt;"",IF(INFO!$B$13&lt;&gt;0,IF(W147&lt;&gt;"",IF(W147&lt;&gt;0,W147*100*100/(INFO!$B$13*INFO!$B$13),""),""),""),"")</f>
      </c>
    </row>
    <row r="148" spans="1:24" ht="12.75">
      <c r="A148" s="218">
        <f>COUNTIF($M$2:M148,"W")+COUNTIF($M$2:M148,"T")</f>
        <v>0</v>
      </c>
      <c r="B148" s="228">
        <f>COUNTIF($M$122:M148,"W")+COUNTIF($M$122:M148,"T")</f>
        <v>0</v>
      </c>
      <c r="C148" s="228">
        <f>COUNTIF($M$146:M148,"W")+COUNTIF($M$146:M148,"T")</f>
        <v>0</v>
      </c>
      <c r="D148" s="228">
        <f t="shared" si="13"/>
        <v>21</v>
      </c>
      <c r="E148" s="228">
        <v>27</v>
      </c>
      <c r="F148" s="228">
        <v>5</v>
      </c>
      <c r="G148" s="228">
        <f t="shared" si="17"/>
        <v>2009</v>
      </c>
      <c r="H148" s="23">
        <f>DATEVALUE(E148&amp;"/"&amp;F148&amp;"/"&amp;G148)</f>
        <v>39960</v>
      </c>
      <c r="I148" s="24"/>
      <c r="J148" s="7"/>
      <c r="K148" s="8"/>
      <c r="L148" s="207">
        <f t="shared" si="15"/>
      </c>
      <c r="M148" s="43"/>
      <c r="N148" s="10"/>
      <c r="O148" s="254">
        <f t="shared" si="16"/>
      </c>
      <c r="P148" s="11"/>
      <c r="Q148" s="20"/>
      <c r="R148" s="20"/>
      <c r="S148" s="20"/>
      <c r="T148" s="20"/>
      <c r="U148" s="320">
        <f t="shared" si="14"/>
      </c>
      <c r="V148" s="12">
        <f>IF(INFO!B$12&lt;&gt;"",IF(MONTH(H148)-MONTH(INFO!B$12)&gt;0,YEAR(H148)-YEAR(INFO!B$12),IF(MONTH(H148)-MONTH(INFO!B$12)=0,IF(DAY(H148)-DAY(INFO!B$12)&lt;0,YEAR(H148)-YEAR(INFO!B$12)-1,YEAR(H148)-YEAR(INFO!B$12)),YEAR(H148)-YEAR(INFO!B$12)-1)),"")</f>
      </c>
      <c r="W148" s="13"/>
      <c r="X148" s="264">
        <f>IF(INFO!$B$13&lt;&gt;"",IF(INFO!$B$13&lt;&gt;0,IF(W148&lt;&gt;"",IF(W148&lt;&gt;0,W148*100*100/(INFO!$B$13*INFO!$B$13),""),""),""),"")</f>
      </c>
    </row>
    <row r="149" spans="1:24" ht="12.75">
      <c r="A149" s="218">
        <f>COUNTIF($M$2:M149,"W")+COUNTIF($M$2:M149,"T")</f>
        <v>0</v>
      </c>
      <c r="B149" s="228">
        <f>COUNTIF($M$122:M149,"W")+COUNTIF($M$122:M149,"T")</f>
        <v>0</v>
      </c>
      <c r="C149" s="228">
        <f>COUNTIF($M$146:M149,"W")+COUNTIF($M$146:M149,"T")</f>
        <v>0</v>
      </c>
      <c r="D149" s="228">
        <f t="shared" si="13"/>
        <v>21</v>
      </c>
      <c r="E149" s="228">
        <v>28</v>
      </c>
      <c r="F149" s="228">
        <v>5</v>
      </c>
      <c r="G149" s="228">
        <f t="shared" si="17"/>
        <v>2009</v>
      </c>
      <c r="H149" s="23">
        <f>DATEVALUE(E149&amp;"/"&amp;F149&amp;"/"&amp;G149)</f>
        <v>39961</v>
      </c>
      <c r="I149" s="24"/>
      <c r="J149" s="7"/>
      <c r="K149" s="8"/>
      <c r="L149" s="207">
        <f t="shared" si="15"/>
      </c>
      <c r="M149" s="43"/>
      <c r="N149" s="10"/>
      <c r="O149" s="254">
        <f t="shared" si="16"/>
      </c>
      <c r="P149" s="11"/>
      <c r="Q149" s="20"/>
      <c r="R149" s="20"/>
      <c r="S149" s="20"/>
      <c r="T149" s="20"/>
      <c r="U149" s="320">
        <f t="shared" si="14"/>
      </c>
      <c r="V149" s="12">
        <f>IF(INFO!B$12&lt;&gt;"",IF(MONTH(H149)-MONTH(INFO!B$12)&gt;0,YEAR(H149)-YEAR(INFO!B$12),IF(MONTH(H149)-MONTH(INFO!B$12)=0,IF(DAY(H149)-DAY(INFO!B$12)&lt;0,YEAR(H149)-YEAR(INFO!B$12)-1,YEAR(H149)-YEAR(INFO!B$12)),YEAR(H149)-YEAR(INFO!B$12)-1)),"")</f>
      </c>
      <c r="W149" s="13"/>
      <c r="X149" s="264">
        <f>IF(INFO!$B$13&lt;&gt;"",IF(INFO!$B$13&lt;&gt;0,IF(W149&lt;&gt;"",IF(W149&lt;&gt;0,W149*100*100/(INFO!$B$13*INFO!$B$13),""),""),""),"")</f>
      </c>
    </row>
    <row r="150" spans="1:24" ht="12.75">
      <c r="A150" s="218">
        <f>COUNTIF($M$2:M150,"W")+COUNTIF($M$2:M150,"T")</f>
        <v>0</v>
      </c>
      <c r="B150" s="228">
        <f>COUNTIF($M$122:M150,"W")+COUNTIF($M$122:M150,"T")</f>
        <v>0</v>
      </c>
      <c r="C150" s="228">
        <f>COUNTIF($M$146:M150,"W")+COUNTIF($M$146:M150,"T")</f>
        <v>0</v>
      </c>
      <c r="D150" s="228">
        <f t="shared" si="13"/>
        <v>21</v>
      </c>
      <c r="E150" s="228">
        <v>29</v>
      </c>
      <c r="F150" s="228">
        <v>5</v>
      </c>
      <c r="G150" s="228">
        <f t="shared" si="17"/>
        <v>2009</v>
      </c>
      <c r="H150" s="23">
        <f>DATEVALUE(E150&amp;"/"&amp;F150&amp;"/"&amp;G150)</f>
        <v>39962</v>
      </c>
      <c r="I150" s="24"/>
      <c r="J150" s="7"/>
      <c r="K150" s="8"/>
      <c r="L150" s="207">
        <f t="shared" si="15"/>
      </c>
      <c r="M150" s="43"/>
      <c r="N150" s="16"/>
      <c r="O150" s="254">
        <f t="shared" si="16"/>
      </c>
      <c r="P150" s="11"/>
      <c r="Q150" s="12"/>
      <c r="R150" s="12"/>
      <c r="S150" s="12"/>
      <c r="T150" s="12"/>
      <c r="U150" s="9">
        <f t="shared" si="14"/>
      </c>
      <c r="V150" s="12">
        <f>IF(INFO!B$12&lt;&gt;"",IF(MONTH(H150)-MONTH(INFO!B$12)&gt;0,YEAR(H150)-YEAR(INFO!B$12),IF(MONTH(H150)-MONTH(INFO!B$12)=0,IF(DAY(H150)-DAY(INFO!B$12)&lt;0,YEAR(H150)-YEAR(INFO!B$12)-1,YEAR(H150)-YEAR(INFO!B$12)),YEAR(H150)-YEAR(INFO!B$12)-1)),"")</f>
      </c>
      <c r="W150" s="13"/>
      <c r="X150" s="264">
        <f>IF(INFO!$B$13&lt;&gt;"",IF(INFO!$B$13&lt;&gt;0,IF(W150&lt;&gt;"",IF(W150&lt;&gt;0,W150*100*100/(INFO!$B$13*INFO!$B$13),""),""),""),"")</f>
      </c>
    </row>
    <row r="151" spans="1:24" ht="12.75">
      <c r="A151" s="218">
        <f>COUNTIF($M$2:M151,"W")+COUNTIF($M$2:M151,"T")</f>
        <v>0</v>
      </c>
      <c r="B151" s="228">
        <f>COUNTIF($M$122:M151,"W")+COUNTIF($M$122:M151,"T")</f>
        <v>0</v>
      </c>
      <c r="C151" s="228">
        <f>COUNTIF($M$146:M151,"W")+COUNTIF($M$146:M151,"T")</f>
        <v>0</v>
      </c>
      <c r="D151" s="228">
        <f t="shared" si="13"/>
        <v>21</v>
      </c>
      <c r="E151" s="228">
        <v>30</v>
      </c>
      <c r="F151" s="228">
        <v>5</v>
      </c>
      <c r="G151" s="228">
        <f t="shared" si="17"/>
        <v>2009</v>
      </c>
      <c r="H151" s="23">
        <f>DATEVALUE(E151&amp;"/"&amp;F151&amp;"/"&amp;G151)</f>
        <v>39963</v>
      </c>
      <c r="I151" s="24"/>
      <c r="J151" s="67"/>
      <c r="K151" s="68"/>
      <c r="L151" s="208">
        <f t="shared" si="15"/>
      </c>
      <c r="M151" s="81"/>
      <c r="N151" s="82"/>
      <c r="O151" s="258">
        <f t="shared" si="16"/>
      </c>
      <c r="P151" s="63"/>
      <c r="Q151" s="69"/>
      <c r="R151" s="69"/>
      <c r="S151" s="69"/>
      <c r="T151" s="69"/>
      <c r="U151" s="67">
        <f t="shared" si="14"/>
      </c>
      <c r="V151" s="69">
        <f>IF(INFO!B$12&lt;&gt;"",IF(MONTH(H151)-MONTH(INFO!B$12)&gt;0,YEAR(H151)-YEAR(INFO!B$12),IF(MONTH(H151)-MONTH(INFO!B$12)=0,IF(DAY(H151)-DAY(INFO!B$12)&lt;0,YEAR(H151)-YEAR(INFO!B$12)-1,YEAR(H151)-YEAR(INFO!B$12)),YEAR(H151)-YEAR(INFO!B$12)-1)),"")</f>
      </c>
      <c r="W151" s="70"/>
      <c r="X151" s="268">
        <f>IF(INFO!$B$13&lt;&gt;"",IF(INFO!$B$13&lt;&gt;0,IF(W151&lt;&gt;"",IF(W151&lt;&gt;0,W151*100*100/(INFO!$B$13*INFO!$B$13),""),""),""),"")</f>
      </c>
    </row>
    <row r="152" spans="1:24" ht="13.5" thickBot="1">
      <c r="A152" s="166">
        <f>COUNTIF($M$2:M152,"W")+COUNTIF($M$2:M152,"T")</f>
        <v>0</v>
      </c>
      <c r="B152" s="229">
        <f>COUNTIF($M$122:M152,"W")+COUNTIF($M$122:M152,"T")</f>
        <v>0</v>
      </c>
      <c r="C152" s="229">
        <f>COUNTIF($M$146:M152,"W")+COUNTIF($M$146:M152,"T")</f>
        <v>0</v>
      </c>
      <c r="D152" s="229">
        <f t="shared" si="13"/>
        <v>21</v>
      </c>
      <c r="E152" s="229">
        <v>31</v>
      </c>
      <c r="F152" s="229">
        <v>5</v>
      </c>
      <c r="G152" s="229">
        <f t="shared" si="17"/>
        <v>2009</v>
      </c>
      <c r="H152" s="119">
        <f>DATEVALUE(E152&amp;"/"&amp;F152&amp;"/"&amp;G152)</f>
        <v>39964</v>
      </c>
      <c r="I152" s="120"/>
      <c r="J152" s="90"/>
      <c r="K152" s="91"/>
      <c r="L152" s="209">
        <f t="shared" si="15"/>
      </c>
      <c r="M152" s="86"/>
      <c r="N152" s="87"/>
      <c r="O152" s="259">
        <f t="shared" si="16"/>
      </c>
      <c r="P152" s="92"/>
      <c r="Q152" s="93"/>
      <c r="R152" s="93"/>
      <c r="S152" s="93"/>
      <c r="T152" s="93"/>
      <c r="U152" s="90">
        <f t="shared" si="14"/>
      </c>
      <c r="V152" s="93">
        <f>IF(INFO!B$12&lt;&gt;"",IF(MONTH(H152)-MONTH(INFO!B$12)&gt;0,YEAR(H152)-YEAR(INFO!B$12),IF(MONTH(H152)-MONTH(INFO!B$12)=0,IF(DAY(H152)-DAY(INFO!B$12)&lt;0,YEAR(H152)-YEAR(INFO!B$12)-1,YEAR(H152)-YEAR(INFO!B$12)),YEAR(H152)-YEAR(INFO!B$12)-1)),"")</f>
      </c>
      <c r="W152" s="94"/>
      <c r="X152" s="269">
        <f>IF(INFO!$B$13&lt;&gt;"",IF(INFO!$B$13&lt;&gt;0,IF(W152&lt;&gt;"",IF(W152&lt;&gt;0,W152*100*100/(INFO!$B$13*INFO!$B$13),""),""),""),"")</f>
      </c>
    </row>
    <row r="153" spans="1:24" ht="12.75">
      <c r="A153" s="212">
        <f>COUNTIF($M$2:M153,"W")+COUNTIF($M$2:M153,"T")</f>
        <v>0</v>
      </c>
      <c r="B153" s="231">
        <f>COUNTIF($M$153:M153,"W")+COUNTIF($M$153:M153,"T")</f>
        <v>0</v>
      </c>
      <c r="C153" s="231">
        <f>COUNTIF($M$153:M153,"W")+COUNTIF($M$153:M153,"T")</f>
        <v>0</v>
      </c>
      <c r="D153" s="231">
        <f t="shared" si="13"/>
        <v>22</v>
      </c>
      <c r="E153" s="231">
        <v>1</v>
      </c>
      <c r="F153" s="231">
        <v>6</v>
      </c>
      <c r="G153" s="231">
        <f t="shared" si="17"/>
        <v>2009</v>
      </c>
      <c r="H153" s="125">
        <f>DATEVALUE(E153&amp;"/"&amp;F153&amp;"/"&amp;G153)</f>
        <v>39965</v>
      </c>
      <c r="I153" s="126"/>
      <c r="J153" s="72"/>
      <c r="K153" s="73"/>
      <c r="L153" s="208">
        <f t="shared" si="15"/>
      </c>
      <c r="M153" s="127"/>
      <c r="N153" s="128"/>
      <c r="O153" s="253">
        <f t="shared" si="16"/>
      </c>
      <c r="P153" s="74"/>
      <c r="Q153" s="76"/>
      <c r="R153" s="76"/>
      <c r="S153" s="76"/>
      <c r="T153" s="76"/>
      <c r="U153" s="72">
        <f t="shared" si="14"/>
      </c>
      <c r="V153" s="76">
        <f>IF(INFO!B$12&lt;&gt;"",IF(MONTH(H153)-MONTH(INFO!B$12)&gt;0,YEAR(H153)-YEAR(INFO!B$12),IF(MONTH(H153)-MONTH(INFO!B$12)=0,IF(DAY(H153)-DAY(INFO!B$12)&lt;0,YEAR(H153)-YEAR(INFO!B$12)-1,YEAR(H153)-YEAR(INFO!B$12)),YEAR(H153)-YEAR(INFO!B$12)-1)),"")</f>
      </c>
      <c r="W153" s="77"/>
      <c r="X153" s="263">
        <f>IF(INFO!$B$13&lt;&gt;"",IF(INFO!$B$13&lt;&gt;0,IF(W153&lt;&gt;"",IF(W153&lt;&gt;0,W153*100*100/(INFO!$B$13*INFO!$B$13),""),""),""),"")</f>
      </c>
    </row>
    <row r="154" spans="1:24" ht="12.75">
      <c r="A154" s="218">
        <f>COUNTIF($M$2:M154,"W")+COUNTIF($M$2:M154,"T")</f>
        <v>0</v>
      </c>
      <c r="B154" s="232">
        <f>COUNTIF($M$153:M154,"W")+COUNTIF($M$153:M154,"T")</f>
        <v>0</v>
      </c>
      <c r="C154" s="232">
        <f>COUNTIF($M$153:M154,"W")+COUNTIF($M$153:M154,"T")</f>
        <v>0</v>
      </c>
      <c r="D154" s="232">
        <f t="shared" si="13"/>
        <v>22</v>
      </c>
      <c r="E154" s="232">
        <v>2</v>
      </c>
      <c r="F154" s="232">
        <v>6</v>
      </c>
      <c r="G154" s="232">
        <f t="shared" si="17"/>
        <v>2009</v>
      </c>
      <c r="H154" s="26">
        <f>DATEVALUE(E154&amp;"/"&amp;F154&amp;"/"&amp;G154)</f>
        <v>39966</v>
      </c>
      <c r="I154" s="27"/>
      <c r="J154" s="7"/>
      <c r="K154" s="8"/>
      <c r="L154" s="207">
        <f t="shared" si="15"/>
      </c>
      <c r="M154" s="43"/>
      <c r="N154" s="15"/>
      <c r="O154" s="254">
        <f t="shared" si="16"/>
      </c>
      <c r="P154" s="11"/>
      <c r="Q154" s="12"/>
      <c r="R154" s="12"/>
      <c r="S154" s="12"/>
      <c r="T154" s="12"/>
      <c r="U154" s="9">
        <f t="shared" si="14"/>
      </c>
      <c r="V154" s="12">
        <f>IF(INFO!B$12&lt;&gt;"",IF(MONTH(H154)-MONTH(INFO!B$12)&gt;0,YEAR(H154)-YEAR(INFO!B$12),IF(MONTH(H154)-MONTH(INFO!B$12)=0,IF(DAY(H154)-DAY(INFO!B$12)&lt;0,YEAR(H154)-YEAR(INFO!B$12)-1,YEAR(H154)-YEAR(INFO!B$12)),YEAR(H154)-YEAR(INFO!B$12)-1)),"")</f>
      </c>
      <c r="W154" s="13"/>
      <c r="X154" s="264">
        <f>IF(INFO!$B$13&lt;&gt;"",IF(INFO!$B$13&lt;&gt;0,IF(W154&lt;&gt;"",IF(W154&lt;&gt;0,W154*100*100/(INFO!$B$13*INFO!$B$13),""),""),""),"")</f>
      </c>
    </row>
    <row r="155" spans="1:24" ht="12.75">
      <c r="A155" s="218">
        <f>COUNTIF($M$2:M155,"W")+COUNTIF($M$2:M155,"T")</f>
        <v>0</v>
      </c>
      <c r="B155" s="232">
        <f>COUNTIF($M$153:M155,"W")+COUNTIF($M$153:M155,"T")</f>
        <v>0</v>
      </c>
      <c r="C155" s="232">
        <f>COUNTIF($M$153:M155,"W")+COUNTIF($M$153:M155,"T")</f>
        <v>0</v>
      </c>
      <c r="D155" s="232">
        <f t="shared" si="13"/>
        <v>22</v>
      </c>
      <c r="E155" s="232">
        <v>3</v>
      </c>
      <c r="F155" s="232">
        <v>6</v>
      </c>
      <c r="G155" s="232">
        <f t="shared" si="17"/>
        <v>2009</v>
      </c>
      <c r="H155" s="26">
        <f>DATEVALUE(E155&amp;"/"&amp;F155&amp;"/"&amp;G155)</f>
        <v>39967</v>
      </c>
      <c r="I155" s="27"/>
      <c r="J155" s="7"/>
      <c r="K155" s="8"/>
      <c r="L155" s="207">
        <f t="shared" si="15"/>
      </c>
      <c r="M155" s="43"/>
      <c r="N155" s="10"/>
      <c r="O155" s="254">
        <f t="shared" si="16"/>
      </c>
      <c r="P155" s="11"/>
      <c r="Q155" s="12"/>
      <c r="R155" s="12"/>
      <c r="S155" s="12"/>
      <c r="T155" s="12"/>
      <c r="U155" s="9">
        <f t="shared" si="14"/>
      </c>
      <c r="V155" s="12">
        <f>IF(INFO!B$12&lt;&gt;"",IF(MONTH(H155)-MONTH(INFO!B$12)&gt;0,YEAR(H155)-YEAR(INFO!B$12),IF(MONTH(H155)-MONTH(INFO!B$12)=0,IF(DAY(H155)-DAY(INFO!B$12)&lt;0,YEAR(H155)-YEAR(INFO!B$12)-1,YEAR(H155)-YEAR(INFO!B$12)),YEAR(H155)-YEAR(INFO!B$12)-1)),"")</f>
      </c>
      <c r="W155" s="13"/>
      <c r="X155" s="264">
        <f>IF(INFO!$B$13&lt;&gt;"",IF(INFO!$B$13&lt;&gt;0,IF(W155&lt;&gt;"",IF(W155&lt;&gt;0,W155*100*100/(INFO!$B$13*INFO!$B$13),""),""),""),"")</f>
      </c>
    </row>
    <row r="156" spans="1:24" ht="12.75">
      <c r="A156" s="218">
        <f>COUNTIF($M$2:M156,"W")+COUNTIF($M$2:M156,"T")</f>
        <v>0</v>
      </c>
      <c r="B156" s="232">
        <f>COUNTIF($M$153:M156,"W")+COUNTIF($M$153:M156,"T")</f>
        <v>0</v>
      </c>
      <c r="C156" s="232">
        <f>COUNTIF($M$153:M156,"W")+COUNTIF($M$153:M156,"T")</f>
        <v>0</v>
      </c>
      <c r="D156" s="232">
        <f t="shared" si="13"/>
        <v>22</v>
      </c>
      <c r="E156" s="232">
        <v>4</v>
      </c>
      <c r="F156" s="232">
        <v>6</v>
      </c>
      <c r="G156" s="232">
        <f t="shared" si="17"/>
        <v>2009</v>
      </c>
      <c r="H156" s="26">
        <f>DATEVALUE(E156&amp;"/"&amp;F156&amp;"/"&amp;G156)</f>
        <v>39968</v>
      </c>
      <c r="I156" s="27"/>
      <c r="J156" s="7"/>
      <c r="K156" s="8"/>
      <c r="L156" s="207">
        <f t="shared" si="15"/>
      </c>
      <c r="M156" s="43"/>
      <c r="N156" s="10"/>
      <c r="O156" s="254">
        <f t="shared" si="16"/>
      </c>
      <c r="P156" s="11"/>
      <c r="Q156" s="12"/>
      <c r="R156" s="12"/>
      <c r="S156" s="12"/>
      <c r="T156" s="12"/>
      <c r="U156" s="9">
        <f t="shared" si="14"/>
      </c>
      <c r="V156" s="12">
        <f>IF(INFO!B$12&lt;&gt;"",IF(MONTH(H156)-MONTH(INFO!B$12)&gt;0,YEAR(H156)-YEAR(INFO!B$12),IF(MONTH(H156)-MONTH(INFO!B$12)=0,IF(DAY(H156)-DAY(INFO!B$12)&lt;0,YEAR(H156)-YEAR(INFO!B$12)-1,YEAR(H156)-YEAR(INFO!B$12)),YEAR(H156)-YEAR(INFO!B$12)-1)),"")</f>
      </c>
      <c r="W156" s="13"/>
      <c r="X156" s="264">
        <f>IF(INFO!$B$13&lt;&gt;"",IF(INFO!$B$13&lt;&gt;0,IF(W156&lt;&gt;"",IF(W156&lt;&gt;0,W156*100*100/(INFO!$B$13*INFO!$B$13),""),""),""),"")</f>
      </c>
    </row>
    <row r="157" spans="1:24" ht="12.75">
      <c r="A157" s="218">
        <f>COUNTIF($M$2:M157,"W")+COUNTIF($M$2:M157,"T")</f>
        <v>0</v>
      </c>
      <c r="B157" s="232">
        <f>COUNTIF($M$153:M157,"W")+COUNTIF($M$153:M157,"T")</f>
        <v>0</v>
      </c>
      <c r="C157" s="232">
        <f>COUNTIF($M$153:M157,"W")+COUNTIF($M$153:M157,"T")</f>
        <v>0</v>
      </c>
      <c r="D157" s="232">
        <f t="shared" si="13"/>
        <v>22</v>
      </c>
      <c r="E157" s="232">
        <v>5</v>
      </c>
      <c r="F157" s="232">
        <v>6</v>
      </c>
      <c r="G157" s="232">
        <f t="shared" si="17"/>
        <v>2009</v>
      </c>
      <c r="H157" s="26">
        <f>DATEVALUE(E157&amp;"/"&amp;F157&amp;"/"&amp;G157)</f>
        <v>39969</v>
      </c>
      <c r="I157" s="27"/>
      <c r="J157" s="7"/>
      <c r="K157" s="8"/>
      <c r="L157" s="207">
        <f t="shared" si="15"/>
      </c>
      <c r="M157" s="43"/>
      <c r="N157" s="10"/>
      <c r="O157" s="254">
        <f t="shared" si="16"/>
      </c>
      <c r="P157" s="11"/>
      <c r="Q157" s="12"/>
      <c r="R157" s="12"/>
      <c r="S157" s="12"/>
      <c r="T157" s="12"/>
      <c r="U157" s="9">
        <f t="shared" si="14"/>
      </c>
      <c r="V157" s="12">
        <f>IF(INFO!B$12&lt;&gt;"",IF(MONTH(H157)-MONTH(INFO!B$12)&gt;0,YEAR(H157)-YEAR(INFO!B$12),IF(MONTH(H157)-MONTH(INFO!B$12)=0,IF(DAY(H157)-DAY(INFO!B$12)&lt;0,YEAR(H157)-YEAR(INFO!B$12)-1,YEAR(H157)-YEAR(INFO!B$12)),YEAR(H157)-YEAR(INFO!B$12)-1)),"")</f>
      </c>
      <c r="W157" s="13"/>
      <c r="X157" s="264">
        <f>IF(INFO!$B$13&lt;&gt;"",IF(INFO!$B$13&lt;&gt;0,IF(W157&lt;&gt;"",IF(W157&lt;&gt;0,W157*100*100/(INFO!$B$13*INFO!$B$13),""),""),""),"")</f>
      </c>
    </row>
    <row r="158" spans="1:24" ht="12.75">
      <c r="A158" s="218">
        <f>COUNTIF($M$2:M158,"W")+COUNTIF($M$2:M158,"T")</f>
        <v>0</v>
      </c>
      <c r="B158" s="232">
        <f>COUNTIF($M$153:M158,"W")+COUNTIF($M$153:M158,"T")</f>
        <v>0</v>
      </c>
      <c r="C158" s="232">
        <f>COUNTIF($M$153:M158,"W")+COUNTIF($M$153:M158,"T")</f>
        <v>0</v>
      </c>
      <c r="D158" s="232">
        <f t="shared" si="13"/>
        <v>22</v>
      </c>
      <c r="E158" s="232">
        <v>6</v>
      </c>
      <c r="F158" s="232">
        <v>6</v>
      </c>
      <c r="G158" s="232">
        <f t="shared" si="17"/>
        <v>2009</v>
      </c>
      <c r="H158" s="26">
        <f>DATEVALUE(E158&amp;"/"&amp;F158&amp;"/"&amp;G158)</f>
        <v>39970</v>
      </c>
      <c r="I158" s="27"/>
      <c r="J158" s="67"/>
      <c r="K158" s="68"/>
      <c r="L158" s="208">
        <f t="shared" si="15"/>
      </c>
      <c r="M158" s="81"/>
      <c r="N158" s="82"/>
      <c r="O158" s="258">
        <f t="shared" si="16"/>
      </c>
      <c r="P158" s="63"/>
      <c r="Q158" s="69"/>
      <c r="R158" s="69"/>
      <c r="S158" s="69"/>
      <c r="T158" s="69"/>
      <c r="U158" s="67">
        <f t="shared" si="14"/>
      </c>
      <c r="V158" s="69">
        <f>IF(INFO!B$12&lt;&gt;"",IF(MONTH(H158)-MONTH(INFO!B$12)&gt;0,YEAR(H158)-YEAR(INFO!B$12),IF(MONTH(H158)-MONTH(INFO!B$12)=0,IF(DAY(H158)-DAY(INFO!B$12)&lt;0,YEAR(H158)-YEAR(INFO!B$12)-1,YEAR(H158)-YEAR(INFO!B$12)),YEAR(H158)-YEAR(INFO!B$12)-1)),"")</f>
      </c>
      <c r="W158" s="70"/>
      <c r="X158" s="268">
        <f>IF(INFO!$B$13&lt;&gt;"",IF(INFO!$B$13&lt;&gt;0,IF(W158&lt;&gt;"",IF(W158&lt;&gt;0,W158*100*100/(INFO!$B$13*INFO!$B$13),""),""),""),"")</f>
      </c>
    </row>
    <row r="159" spans="1:24" ht="13.5" thickBot="1">
      <c r="A159" s="166">
        <f>COUNTIF($M$2:M159,"W")+COUNTIF($M$2:M159,"T")</f>
        <v>0</v>
      </c>
      <c r="B159" s="233">
        <f>COUNTIF($M$153:M159,"W")+COUNTIF($M$153:M159,"T")</f>
        <v>0</v>
      </c>
      <c r="C159" s="233">
        <f>COUNTIF($M$153:M159,"W")+COUNTIF($M$153:M159,"T")</f>
        <v>0</v>
      </c>
      <c r="D159" s="233">
        <f t="shared" si="13"/>
        <v>22</v>
      </c>
      <c r="E159" s="233">
        <v>7</v>
      </c>
      <c r="F159" s="233">
        <v>6</v>
      </c>
      <c r="G159" s="233">
        <f t="shared" si="17"/>
        <v>2009</v>
      </c>
      <c r="H159" s="129">
        <f>DATEVALUE(E159&amp;"/"&amp;F159&amp;"/"&amp;G159)</f>
        <v>39971</v>
      </c>
      <c r="I159" s="130"/>
      <c r="J159" s="90"/>
      <c r="K159" s="91"/>
      <c r="L159" s="209">
        <f t="shared" si="15"/>
      </c>
      <c r="M159" s="86"/>
      <c r="N159" s="87"/>
      <c r="O159" s="259">
        <f t="shared" si="16"/>
      </c>
      <c r="P159" s="92"/>
      <c r="Q159" s="93"/>
      <c r="R159" s="93"/>
      <c r="S159" s="93"/>
      <c r="T159" s="93"/>
      <c r="U159" s="90">
        <f t="shared" si="14"/>
      </c>
      <c r="V159" s="93">
        <f>IF(INFO!B$12&lt;&gt;"",IF(MONTH(H159)-MONTH(INFO!B$12)&gt;0,YEAR(H159)-YEAR(INFO!B$12),IF(MONTH(H159)-MONTH(INFO!B$12)=0,IF(DAY(H159)-DAY(INFO!B$12)&lt;0,YEAR(H159)-YEAR(INFO!B$12)-1,YEAR(H159)-YEAR(INFO!B$12)),YEAR(H159)-YEAR(INFO!B$12)-1)),"")</f>
      </c>
      <c r="W159" s="94"/>
      <c r="X159" s="269">
        <f>IF(INFO!$B$13&lt;&gt;"",IF(INFO!$B$13&lt;&gt;0,IF(W159&lt;&gt;"",IF(W159&lt;&gt;0,W159*100*100/(INFO!$B$13*INFO!$B$13),""),""),""),"")</f>
      </c>
    </row>
    <row r="160" spans="1:24" ht="12.75">
      <c r="A160" s="212">
        <f>COUNTIF($M$2:M160,"W")+COUNTIF($M$2:M160,"T")</f>
        <v>0</v>
      </c>
      <c r="B160" s="231">
        <f>COUNTIF($M$153:M160,"W")+COUNTIF($M$153:M160,"T")</f>
        <v>0</v>
      </c>
      <c r="C160" s="231">
        <f>COUNTIF($M$160:M160,"W")+COUNTIF($M$160:M160,"T")</f>
        <v>0</v>
      </c>
      <c r="D160" s="231">
        <f t="shared" si="13"/>
        <v>23</v>
      </c>
      <c r="E160" s="231">
        <v>8</v>
      </c>
      <c r="F160" s="231">
        <v>6</v>
      </c>
      <c r="G160" s="231">
        <f t="shared" si="17"/>
        <v>2009</v>
      </c>
      <c r="H160" s="125">
        <f>DATEVALUE(E160&amp;"/"&amp;F160&amp;"/"&amp;G160)</f>
        <v>39972</v>
      </c>
      <c r="I160" s="126"/>
      <c r="J160" s="46"/>
      <c r="K160" s="47"/>
      <c r="L160" s="207">
        <f t="shared" si="15"/>
      </c>
      <c r="M160" s="64"/>
      <c r="N160" s="49"/>
      <c r="O160" s="257">
        <f t="shared" si="16"/>
      </c>
      <c r="P160" s="48"/>
      <c r="Q160" s="124"/>
      <c r="R160" s="124"/>
      <c r="S160" s="124"/>
      <c r="T160" s="124"/>
      <c r="U160" s="319">
        <f t="shared" si="14"/>
      </c>
      <c r="V160" s="50">
        <f>IF(INFO!B$12&lt;&gt;"",IF(MONTH(H160)-MONTH(INFO!B$12)&gt;0,YEAR(H160)-YEAR(INFO!B$12),IF(MONTH(H160)-MONTH(INFO!B$12)=0,IF(DAY(H160)-DAY(INFO!B$12)&lt;0,YEAR(H160)-YEAR(INFO!B$12)-1,YEAR(H160)-YEAR(INFO!B$12)),YEAR(H160)-YEAR(INFO!B$12)-1)),"")</f>
      </c>
      <c r="W160" s="51"/>
      <c r="X160" s="267">
        <f>IF(INFO!$B$13&lt;&gt;"",IF(INFO!$B$13&lt;&gt;0,IF(W160&lt;&gt;"",IF(W160&lt;&gt;0,W160*100*100/(INFO!$B$13*INFO!$B$13),""),""),""),"")</f>
      </c>
    </row>
    <row r="161" spans="1:24" ht="12.75">
      <c r="A161" s="218">
        <f>COUNTIF($M$2:M161,"W")+COUNTIF($M$2:M161,"T")</f>
        <v>0</v>
      </c>
      <c r="B161" s="232">
        <f>COUNTIF($M$153:M161,"W")+COUNTIF($M$153:M161,"T")</f>
        <v>0</v>
      </c>
      <c r="C161" s="232">
        <f>COUNTIF($M$160:M161,"W")+COUNTIF($M$160:M161,"T")</f>
        <v>0</v>
      </c>
      <c r="D161" s="232">
        <f t="shared" si="13"/>
        <v>23</v>
      </c>
      <c r="E161" s="232">
        <v>9</v>
      </c>
      <c r="F161" s="232">
        <v>6</v>
      </c>
      <c r="G161" s="232">
        <f t="shared" si="17"/>
        <v>2009</v>
      </c>
      <c r="H161" s="26">
        <f>DATEVALUE(E161&amp;"/"&amp;F161&amp;"/"&amp;G161)</f>
        <v>39973</v>
      </c>
      <c r="I161" s="27"/>
      <c r="J161" s="7"/>
      <c r="K161" s="8"/>
      <c r="L161" s="207">
        <f t="shared" si="15"/>
      </c>
      <c r="M161" s="43"/>
      <c r="N161" s="10"/>
      <c r="O161" s="254">
        <f t="shared" si="16"/>
      </c>
      <c r="P161" s="11"/>
      <c r="Q161" s="20"/>
      <c r="R161" s="20"/>
      <c r="S161" s="20"/>
      <c r="T161" s="20"/>
      <c r="U161" s="320">
        <f t="shared" si="14"/>
      </c>
      <c r="V161" s="12">
        <f>IF(INFO!B$12&lt;&gt;"",IF(MONTH(H161)-MONTH(INFO!B$12)&gt;0,YEAR(H161)-YEAR(INFO!B$12),IF(MONTH(H161)-MONTH(INFO!B$12)=0,IF(DAY(H161)-DAY(INFO!B$12)&lt;0,YEAR(H161)-YEAR(INFO!B$12)-1,YEAR(H161)-YEAR(INFO!B$12)),YEAR(H161)-YEAR(INFO!B$12)-1)),"")</f>
      </c>
      <c r="W161" s="13"/>
      <c r="X161" s="264">
        <f>IF(INFO!$B$13&lt;&gt;"",IF(INFO!$B$13&lt;&gt;0,IF(W161&lt;&gt;"",IF(W161&lt;&gt;0,W161*100*100/(INFO!$B$13*INFO!$B$13),""),""),""),"")</f>
      </c>
    </row>
    <row r="162" spans="1:24" ht="12.75">
      <c r="A162" s="218">
        <f>COUNTIF($M$2:M162,"W")+COUNTIF($M$2:M162,"T")</f>
        <v>0</v>
      </c>
      <c r="B162" s="232">
        <f>COUNTIF($M$153:M162,"W")+COUNTIF($M$153:M162,"T")</f>
        <v>0</v>
      </c>
      <c r="C162" s="232">
        <f>COUNTIF($M$160:M162,"W")+COUNTIF($M$160:M162,"T")</f>
        <v>0</v>
      </c>
      <c r="D162" s="232">
        <f t="shared" si="13"/>
        <v>23</v>
      </c>
      <c r="E162" s="232">
        <v>10</v>
      </c>
      <c r="F162" s="232">
        <v>6</v>
      </c>
      <c r="G162" s="232">
        <f t="shared" si="17"/>
        <v>2009</v>
      </c>
      <c r="H162" s="26">
        <f>DATEVALUE(E162&amp;"/"&amp;F162&amp;"/"&amp;G162)</f>
        <v>39974</v>
      </c>
      <c r="I162" s="27"/>
      <c r="J162" s="7"/>
      <c r="K162" s="8"/>
      <c r="L162" s="207">
        <f t="shared" si="15"/>
      </c>
      <c r="M162" s="43"/>
      <c r="N162" s="10"/>
      <c r="O162" s="254">
        <f t="shared" si="16"/>
      </c>
      <c r="P162" s="11"/>
      <c r="Q162" s="12"/>
      <c r="R162" s="12"/>
      <c r="S162" s="12"/>
      <c r="T162" s="12"/>
      <c r="U162" s="9">
        <f t="shared" si="14"/>
      </c>
      <c r="V162" s="12">
        <f>IF(INFO!B$12&lt;&gt;"",IF(MONTH(H162)-MONTH(INFO!B$12)&gt;0,YEAR(H162)-YEAR(INFO!B$12),IF(MONTH(H162)-MONTH(INFO!B$12)=0,IF(DAY(H162)-DAY(INFO!B$12)&lt;0,YEAR(H162)-YEAR(INFO!B$12)-1,YEAR(H162)-YEAR(INFO!B$12)),YEAR(H162)-YEAR(INFO!B$12)-1)),"")</f>
      </c>
      <c r="W162" s="13"/>
      <c r="X162" s="264">
        <f>IF(INFO!$B$13&lt;&gt;"",IF(INFO!$B$13&lt;&gt;0,IF(W162&lt;&gt;"",IF(W162&lt;&gt;0,W162*100*100/(INFO!$B$13*INFO!$B$13),""),""),""),"")</f>
      </c>
    </row>
    <row r="163" spans="1:24" ht="12.75">
      <c r="A163" s="218">
        <f>COUNTIF($M$2:M163,"W")+COUNTIF($M$2:M163,"T")</f>
        <v>0</v>
      </c>
      <c r="B163" s="232">
        <f>COUNTIF($M$153:M163,"W")+COUNTIF($M$153:M163,"T")</f>
        <v>0</v>
      </c>
      <c r="C163" s="232">
        <f>COUNTIF($M$160:M163,"W")+COUNTIF($M$160:M163,"T")</f>
        <v>0</v>
      </c>
      <c r="D163" s="232">
        <f t="shared" si="13"/>
        <v>23</v>
      </c>
      <c r="E163" s="232">
        <v>11</v>
      </c>
      <c r="F163" s="232">
        <v>6</v>
      </c>
      <c r="G163" s="232">
        <f t="shared" si="17"/>
        <v>2009</v>
      </c>
      <c r="H163" s="26">
        <f>DATEVALUE(E163&amp;"/"&amp;F163&amp;"/"&amp;G163)</f>
        <v>39975</v>
      </c>
      <c r="I163" s="27"/>
      <c r="J163" s="7"/>
      <c r="K163" s="8"/>
      <c r="L163" s="207">
        <f t="shared" si="15"/>
      </c>
      <c r="M163" s="43"/>
      <c r="N163" s="10"/>
      <c r="O163" s="254">
        <f t="shared" si="16"/>
      </c>
      <c r="P163" s="11"/>
      <c r="Q163" s="12"/>
      <c r="R163" s="12"/>
      <c r="S163" s="12"/>
      <c r="T163" s="12"/>
      <c r="U163" s="9">
        <f t="shared" si="14"/>
      </c>
      <c r="V163" s="12">
        <f>IF(INFO!B$12&lt;&gt;"",IF(MONTH(H163)-MONTH(INFO!B$12)&gt;0,YEAR(H163)-YEAR(INFO!B$12),IF(MONTH(H163)-MONTH(INFO!B$12)=0,IF(DAY(H163)-DAY(INFO!B$12)&lt;0,YEAR(H163)-YEAR(INFO!B$12)-1,YEAR(H163)-YEAR(INFO!B$12)),YEAR(H163)-YEAR(INFO!B$12)-1)),"")</f>
      </c>
      <c r="W163" s="13"/>
      <c r="X163" s="264">
        <f>IF(INFO!$B$13&lt;&gt;"",IF(INFO!$B$13&lt;&gt;0,IF(W163&lt;&gt;"",IF(W163&lt;&gt;0,W163*100*100/(INFO!$B$13*INFO!$B$13),""),""),""),"")</f>
      </c>
    </row>
    <row r="164" spans="1:24" ht="12.75">
      <c r="A164" s="218">
        <f>COUNTIF($M$2:M164,"W")+COUNTIF($M$2:M164,"T")</f>
        <v>0</v>
      </c>
      <c r="B164" s="232">
        <f>COUNTIF($M$153:M164,"W")+COUNTIF($M$153:M164,"T")</f>
        <v>0</v>
      </c>
      <c r="C164" s="232">
        <f>COUNTIF($M$160:M164,"W")+COUNTIF($M$160:M164,"T")</f>
        <v>0</v>
      </c>
      <c r="D164" s="232">
        <f t="shared" si="13"/>
        <v>23</v>
      </c>
      <c r="E164" s="232">
        <v>12</v>
      </c>
      <c r="F164" s="232">
        <v>6</v>
      </c>
      <c r="G164" s="232">
        <f t="shared" si="17"/>
        <v>2009</v>
      </c>
      <c r="H164" s="26">
        <f>DATEVALUE(E164&amp;"/"&amp;F164&amp;"/"&amp;G164)</f>
        <v>39976</v>
      </c>
      <c r="I164" s="27"/>
      <c r="J164" s="7"/>
      <c r="K164" s="8"/>
      <c r="L164" s="207">
        <f t="shared" si="15"/>
      </c>
      <c r="M164" s="43"/>
      <c r="N164" s="10"/>
      <c r="O164" s="254">
        <f t="shared" si="16"/>
      </c>
      <c r="P164" s="11"/>
      <c r="Q164" s="12"/>
      <c r="R164" s="12"/>
      <c r="S164" s="12"/>
      <c r="T164" s="12"/>
      <c r="U164" s="9">
        <f t="shared" si="14"/>
      </c>
      <c r="V164" s="12">
        <f>IF(INFO!B$12&lt;&gt;"",IF(MONTH(H164)-MONTH(INFO!B$12)&gt;0,YEAR(H164)-YEAR(INFO!B$12),IF(MONTH(H164)-MONTH(INFO!B$12)=0,IF(DAY(H164)-DAY(INFO!B$12)&lt;0,YEAR(H164)-YEAR(INFO!B$12)-1,YEAR(H164)-YEAR(INFO!B$12)),YEAR(H164)-YEAR(INFO!B$12)-1)),"")</f>
      </c>
      <c r="W164" s="13"/>
      <c r="X164" s="264">
        <f>IF(INFO!$B$13&lt;&gt;"",IF(INFO!$B$13&lt;&gt;0,IF(W164&lt;&gt;"",IF(W164&lt;&gt;0,W164*100*100/(INFO!$B$13*INFO!$B$13),""),""),""),"")</f>
      </c>
    </row>
    <row r="165" spans="1:24" ht="12.75">
      <c r="A165" s="218">
        <f>COUNTIF($M$2:M165,"W")+COUNTIF($M$2:M165,"T")</f>
        <v>0</v>
      </c>
      <c r="B165" s="232">
        <f>COUNTIF($M$153:M165,"W")+COUNTIF($M$153:M165,"T")</f>
        <v>0</v>
      </c>
      <c r="C165" s="232">
        <f>COUNTIF($M$160:M165,"W")+COUNTIF($M$160:M165,"T")</f>
        <v>0</v>
      </c>
      <c r="D165" s="232">
        <f t="shared" si="13"/>
        <v>23</v>
      </c>
      <c r="E165" s="232">
        <v>13</v>
      </c>
      <c r="F165" s="232">
        <v>6</v>
      </c>
      <c r="G165" s="232">
        <f t="shared" si="17"/>
        <v>2009</v>
      </c>
      <c r="H165" s="26">
        <f>DATEVALUE(E165&amp;"/"&amp;F165&amp;"/"&amp;G165)</f>
        <v>39977</v>
      </c>
      <c r="I165" s="27"/>
      <c r="J165" s="67"/>
      <c r="K165" s="68"/>
      <c r="L165" s="208">
        <f t="shared" si="15"/>
      </c>
      <c r="M165" s="81"/>
      <c r="N165" s="82"/>
      <c r="O165" s="258">
        <f t="shared" si="16"/>
      </c>
      <c r="P165" s="63"/>
      <c r="Q165" s="69"/>
      <c r="R165" s="69"/>
      <c r="S165" s="69"/>
      <c r="T165" s="69"/>
      <c r="U165" s="67">
        <f t="shared" si="14"/>
      </c>
      <c r="V165" s="69">
        <f>IF(INFO!B$12&lt;&gt;"",IF(MONTH(H165)-MONTH(INFO!B$12)&gt;0,YEAR(H165)-YEAR(INFO!B$12),IF(MONTH(H165)-MONTH(INFO!B$12)=0,IF(DAY(H165)-DAY(INFO!B$12)&lt;0,YEAR(H165)-YEAR(INFO!B$12)-1,YEAR(H165)-YEAR(INFO!B$12)),YEAR(H165)-YEAR(INFO!B$12)-1)),"")</f>
      </c>
      <c r="W165" s="70"/>
      <c r="X165" s="268">
        <f>IF(INFO!$B$13&lt;&gt;"",IF(INFO!$B$13&lt;&gt;0,IF(W165&lt;&gt;"",IF(W165&lt;&gt;0,W165*100*100/(INFO!$B$13*INFO!$B$13),""),""),""),"")</f>
      </c>
    </row>
    <row r="166" spans="1:24" ht="13.5" thickBot="1">
      <c r="A166" s="166">
        <f>COUNTIF($M$2:M166,"W")+COUNTIF($M$2:M166,"T")</f>
        <v>0</v>
      </c>
      <c r="B166" s="233">
        <f>COUNTIF($M$153:M166,"W")+COUNTIF($M$153:M166,"T")</f>
        <v>0</v>
      </c>
      <c r="C166" s="233">
        <f>COUNTIF($M$160:M166,"W")+COUNTIF($M$160:M166,"T")</f>
        <v>0</v>
      </c>
      <c r="D166" s="233">
        <f t="shared" si="13"/>
        <v>23</v>
      </c>
      <c r="E166" s="233">
        <v>14</v>
      </c>
      <c r="F166" s="233">
        <v>6</v>
      </c>
      <c r="G166" s="233">
        <f t="shared" si="17"/>
        <v>2009</v>
      </c>
      <c r="H166" s="129">
        <f>DATEVALUE(E166&amp;"/"&amp;F166&amp;"/"&amp;G166)</f>
        <v>39978</v>
      </c>
      <c r="I166" s="130"/>
      <c r="J166" s="90"/>
      <c r="K166" s="91"/>
      <c r="L166" s="209">
        <f t="shared" si="15"/>
      </c>
      <c r="M166" s="86"/>
      <c r="N166" s="87"/>
      <c r="O166" s="259">
        <f t="shared" si="16"/>
      </c>
      <c r="P166" s="92"/>
      <c r="Q166" s="93"/>
      <c r="R166" s="93"/>
      <c r="S166" s="93"/>
      <c r="T166" s="93"/>
      <c r="U166" s="90">
        <f t="shared" si="14"/>
      </c>
      <c r="V166" s="93">
        <f>IF(INFO!B$12&lt;&gt;"",IF(MONTH(H166)-MONTH(INFO!B$12)&gt;0,YEAR(H166)-YEAR(INFO!B$12),IF(MONTH(H166)-MONTH(INFO!B$12)=0,IF(DAY(H166)-DAY(INFO!B$12)&lt;0,YEAR(H166)-YEAR(INFO!B$12)-1,YEAR(H166)-YEAR(INFO!B$12)),YEAR(H166)-YEAR(INFO!B$12)-1)),"")</f>
      </c>
      <c r="W166" s="94"/>
      <c r="X166" s="269">
        <f>IF(INFO!$B$13&lt;&gt;"",IF(INFO!$B$13&lt;&gt;0,IF(W166&lt;&gt;"",IF(W166&lt;&gt;0,W166*100*100/(INFO!$B$13*INFO!$B$13),""),""),""),"")</f>
      </c>
    </row>
    <row r="167" spans="1:24" ht="12.75">
      <c r="A167" s="212">
        <f>COUNTIF($M$2:M167,"W")+COUNTIF($M$2:M167,"T")</f>
        <v>0</v>
      </c>
      <c r="B167" s="231">
        <f>COUNTIF($M$153:M167,"W")+COUNTIF($M$153:M167,"T")</f>
        <v>0</v>
      </c>
      <c r="C167" s="231">
        <f>COUNTIF($M$167:M167,"W")+COUNTIF($M$167:M167,"T")</f>
        <v>0</v>
      </c>
      <c r="D167" s="231">
        <f t="shared" si="13"/>
        <v>24</v>
      </c>
      <c r="E167" s="231">
        <v>15</v>
      </c>
      <c r="F167" s="231">
        <v>6</v>
      </c>
      <c r="G167" s="231">
        <f t="shared" si="17"/>
        <v>2009</v>
      </c>
      <c r="H167" s="125">
        <f>DATEVALUE(E167&amp;"/"&amp;F167&amp;"/"&amp;G167)</f>
        <v>39979</v>
      </c>
      <c r="I167" s="126"/>
      <c r="J167" s="46"/>
      <c r="K167" s="47"/>
      <c r="L167" s="207">
        <f t="shared" si="15"/>
      </c>
      <c r="M167" s="64"/>
      <c r="N167" s="49"/>
      <c r="O167" s="257">
        <f t="shared" si="16"/>
      </c>
      <c r="P167" s="48"/>
      <c r="Q167" s="50"/>
      <c r="R167" s="50"/>
      <c r="S167" s="50"/>
      <c r="T167" s="50"/>
      <c r="U167" s="62">
        <f t="shared" si="14"/>
      </c>
      <c r="V167" s="50">
        <f>IF(INFO!B$12&lt;&gt;"",IF(MONTH(H167)-MONTH(INFO!B$12)&gt;0,YEAR(H167)-YEAR(INFO!B$12),IF(MONTH(H167)-MONTH(INFO!B$12)=0,IF(DAY(H167)-DAY(INFO!B$12)&lt;0,YEAR(H167)-YEAR(INFO!B$12)-1,YEAR(H167)-YEAR(INFO!B$12)),YEAR(H167)-YEAR(INFO!B$12)-1)),"")</f>
      </c>
      <c r="W167" s="51"/>
      <c r="X167" s="267">
        <f>IF(INFO!$B$13&lt;&gt;"",IF(INFO!$B$13&lt;&gt;0,IF(W167&lt;&gt;"",IF(W167&lt;&gt;0,W167*100*100/(INFO!$B$13*INFO!$B$13),""),""),""),"")</f>
      </c>
    </row>
    <row r="168" spans="1:24" ht="12.75">
      <c r="A168" s="218">
        <f>COUNTIF($M$2:M168,"W")+COUNTIF($M$2:M168,"T")</f>
        <v>0</v>
      </c>
      <c r="B168" s="232">
        <f>COUNTIF($M$153:M168,"W")+COUNTIF($M$153:M168,"T")</f>
        <v>0</v>
      </c>
      <c r="C168" s="232">
        <f>COUNTIF($M$167:M168,"W")+COUNTIF($M$167:M168,"T")</f>
        <v>0</v>
      </c>
      <c r="D168" s="232">
        <f t="shared" si="13"/>
        <v>24</v>
      </c>
      <c r="E168" s="232">
        <v>16</v>
      </c>
      <c r="F168" s="232">
        <v>6</v>
      </c>
      <c r="G168" s="232">
        <f t="shared" si="17"/>
        <v>2009</v>
      </c>
      <c r="H168" s="26">
        <f>DATEVALUE(E168&amp;"/"&amp;F168&amp;"/"&amp;G168)</f>
        <v>39980</v>
      </c>
      <c r="I168" s="27"/>
      <c r="J168" s="7"/>
      <c r="K168" s="8"/>
      <c r="L168" s="207">
        <f t="shared" si="15"/>
      </c>
      <c r="M168" s="43"/>
      <c r="N168" s="16"/>
      <c r="O168" s="254">
        <f t="shared" si="16"/>
      </c>
      <c r="P168" s="11"/>
      <c r="Q168" s="12"/>
      <c r="R168" s="12"/>
      <c r="S168" s="12"/>
      <c r="T168" s="12"/>
      <c r="U168" s="9">
        <f t="shared" si="14"/>
      </c>
      <c r="V168" s="12">
        <f>IF(INFO!B$12&lt;&gt;"",IF(MONTH(H168)-MONTH(INFO!B$12)&gt;0,YEAR(H168)-YEAR(INFO!B$12),IF(MONTH(H168)-MONTH(INFO!B$12)=0,IF(DAY(H168)-DAY(INFO!B$12)&lt;0,YEAR(H168)-YEAR(INFO!B$12)-1,YEAR(H168)-YEAR(INFO!B$12)),YEAR(H168)-YEAR(INFO!B$12)-1)),"")</f>
      </c>
      <c r="W168" s="13"/>
      <c r="X168" s="264">
        <f>IF(INFO!$B$13&lt;&gt;"",IF(INFO!$B$13&lt;&gt;0,IF(W168&lt;&gt;"",IF(W168&lt;&gt;0,W168*100*100/(INFO!$B$13*INFO!$B$13),""),""),""),"")</f>
      </c>
    </row>
    <row r="169" spans="1:24" ht="12.75">
      <c r="A169" s="218">
        <f>COUNTIF($M$2:M169,"W")+COUNTIF($M$2:M169,"T")</f>
        <v>0</v>
      </c>
      <c r="B169" s="232">
        <f>COUNTIF($M$153:M169,"W")+COUNTIF($M$153:M169,"T")</f>
        <v>0</v>
      </c>
      <c r="C169" s="232">
        <f>COUNTIF($M$167:M169,"W")+COUNTIF($M$167:M169,"T")</f>
        <v>0</v>
      </c>
      <c r="D169" s="232">
        <f t="shared" si="13"/>
        <v>24</v>
      </c>
      <c r="E169" s="232">
        <v>17</v>
      </c>
      <c r="F169" s="232">
        <v>6</v>
      </c>
      <c r="G169" s="232">
        <f t="shared" si="17"/>
        <v>2009</v>
      </c>
      <c r="H169" s="26">
        <f>DATEVALUE(E169&amp;"/"&amp;F169&amp;"/"&amp;G169)</f>
        <v>39981</v>
      </c>
      <c r="I169" s="27"/>
      <c r="J169" s="7"/>
      <c r="K169" s="8"/>
      <c r="L169" s="207">
        <f t="shared" si="15"/>
      </c>
      <c r="M169" s="43"/>
      <c r="N169" s="10"/>
      <c r="O169" s="254">
        <f t="shared" si="16"/>
      </c>
      <c r="P169" s="11"/>
      <c r="Q169" s="12"/>
      <c r="R169" s="12"/>
      <c r="S169" s="12"/>
      <c r="T169" s="12"/>
      <c r="U169" s="9">
        <f t="shared" si="14"/>
      </c>
      <c r="V169" s="12">
        <f>IF(INFO!B$12&lt;&gt;"",IF(MONTH(H169)-MONTH(INFO!B$12)&gt;0,YEAR(H169)-YEAR(INFO!B$12),IF(MONTH(H169)-MONTH(INFO!B$12)=0,IF(DAY(H169)-DAY(INFO!B$12)&lt;0,YEAR(H169)-YEAR(INFO!B$12)-1,YEAR(H169)-YEAR(INFO!B$12)),YEAR(H169)-YEAR(INFO!B$12)-1)),"")</f>
      </c>
      <c r="W169" s="13"/>
      <c r="X169" s="264">
        <f>IF(INFO!$B$13&lt;&gt;"",IF(INFO!$B$13&lt;&gt;0,IF(W169&lt;&gt;"",IF(W169&lt;&gt;0,W169*100*100/(INFO!$B$13*INFO!$B$13),""),""),""),"")</f>
      </c>
    </row>
    <row r="170" spans="1:24" ht="12.75">
      <c r="A170" s="218">
        <f>COUNTIF($M$2:M170,"W")+COUNTIF($M$2:M170,"T")</f>
        <v>0</v>
      </c>
      <c r="B170" s="232">
        <f>COUNTIF($M$153:M170,"W")+COUNTIF($M$153:M170,"T")</f>
        <v>0</v>
      </c>
      <c r="C170" s="232">
        <f>COUNTIF($M$167:M170,"W")+COUNTIF($M$167:M170,"T")</f>
        <v>0</v>
      </c>
      <c r="D170" s="232">
        <f t="shared" si="13"/>
        <v>24</v>
      </c>
      <c r="E170" s="232">
        <v>18</v>
      </c>
      <c r="F170" s="232">
        <v>6</v>
      </c>
      <c r="G170" s="232">
        <f t="shared" si="17"/>
        <v>2009</v>
      </c>
      <c r="H170" s="26">
        <f>DATEVALUE(E170&amp;"/"&amp;F170&amp;"/"&amp;G170)</f>
        <v>39982</v>
      </c>
      <c r="I170" s="27"/>
      <c r="J170" s="7"/>
      <c r="K170" s="8"/>
      <c r="L170" s="207">
        <f t="shared" si="15"/>
      </c>
      <c r="M170" s="43"/>
      <c r="N170" s="10"/>
      <c r="O170" s="254">
        <f t="shared" si="16"/>
      </c>
      <c r="P170" s="11"/>
      <c r="Q170" s="12"/>
      <c r="R170" s="12"/>
      <c r="S170" s="12"/>
      <c r="T170" s="12"/>
      <c r="U170" s="9">
        <f t="shared" si="14"/>
      </c>
      <c r="V170" s="12">
        <f>IF(INFO!B$12&lt;&gt;"",IF(MONTH(H170)-MONTH(INFO!B$12)&gt;0,YEAR(H170)-YEAR(INFO!B$12),IF(MONTH(H170)-MONTH(INFO!B$12)=0,IF(DAY(H170)-DAY(INFO!B$12)&lt;0,YEAR(H170)-YEAR(INFO!B$12)-1,YEAR(H170)-YEAR(INFO!B$12)),YEAR(H170)-YEAR(INFO!B$12)-1)),"")</f>
      </c>
      <c r="W170" s="13"/>
      <c r="X170" s="264">
        <f>IF(INFO!$B$13&lt;&gt;"",IF(INFO!$B$13&lt;&gt;0,IF(W170&lt;&gt;"",IF(W170&lt;&gt;0,W170*100*100/(INFO!$B$13*INFO!$B$13),""),""),""),"")</f>
      </c>
    </row>
    <row r="171" spans="1:24" ht="12.75">
      <c r="A171" s="218">
        <f>COUNTIF($M$2:M171,"W")+COUNTIF($M$2:M171,"T")</f>
        <v>0</v>
      </c>
      <c r="B171" s="232">
        <f>COUNTIF($M$153:M171,"W")+COUNTIF($M$153:M171,"T")</f>
        <v>0</v>
      </c>
      <c r="C171" s="232">
        <f>COUNTIF($M$167:M171,"W")+COUNTIF($M$167:M171,"T")</f>
        <v>0</v>
      </c>
      <c r="D171" s="232">
        <f t="shared" si="13"/>
        <v>24</v>
      </c>
      <c r="E171" s="232">
        <v>19</v>
      </c>
      <c r="F171" s="232">
        <v>6</v>
      </c>
      <c r="G171" s="232">
        <f t="shared" si="17"/>
        <v>2009</v>
      </c>
      <c r="H171" s="26">
        <f>DATEVALUE(E171&amp;"/"&amp;F171&amp;"/"&amp;G171)</f>
        <v>39983</v>
      </c>
      <c r="I171" s="27"/>
      <c r="J171" s="7"/>
      <c r="K171" s="8"/>
      <c r="L171" s="207">
        <f t="shared" si="15"/>
      </c>
      <c r="M171" s="43"/>
      <c r="N171" s="10"/>
      <c r="O171" s="254">
        <f t="shared" si="16"/>
      </c>
      <c r="P171" s="11"/>
      <c r="Q171" s="12"/>
      <c r="R171" s="12"/>
      <c r="S171" s="12"/>
      <c r="T171" s="12"/>
      <c r="U171" s="9">
        <f t="shared" si="14"/>
      </c>
      <c r="V171" s="12">
        <f>IF(INFO!B$12&lt;&gt;"",IF(MONTH(H171)-MONTH(INFO!B$12)&gt;0,YEAR(H171)-YEAR(INFO!B$12),IF(MONTH(H171)-MONTH(INFO!B$12)=0,IF(DAY(H171)-DAY(INFO!B$12)&lt;0,YEAR(H171)-YEAR(INFO!B$12)-1,YEAR(H171)-YEAR(INFO!B$12)),YEAR(H171)-YEAR(INFO!B$12)-1)),"")</f>
      </c>
      <c r="W171" s="13"/>
      <c r="X171" s="264">
        <f>IF(INFO!$B$13&lt;&gt;"",IF(INFO!$B$13&lt;&gt;0,IF(W171&lt;&gt;"",IF(W171&lt;&gt;0,W171*100*100/(INFO!$B$13*INFO!$B$13),""),""),""),"")</f>
      </c>
    </row>
    <row r="172" spans="1:24" ht="12.75">
      <c r="A172" s="218">
        <f>COUNTIF($M$2:M172,"W")+COUNTIF($M$2:M172,"T")</f>
        <v>0</v>
      </c>
      <c r="B172" s="232">
        <f>COUNTIF($M$153:M172,"W")+COUNTIF($M$153:M172,"T")</f>
        <v>0</v>
      </c>
      <c r="C172" s="232">
        <f>COUNTIF($M$167:M172,"W")+COUNTIF($M$167:M172,"T")</f>
        <v>0</v>
      </c>
      <c r="D172" s="232">
        <f t="shared" si="13"/>
        <v>24</v>
      </c>
      <c r="E172" s="232">
        <v>20</v>
      </c>
      <c r="F172" s="232">
        <v>6</v>
      </c>
      <c r="G172" s="232">
        <f t="shared" si="17"/>
        <v>2009</v>
      </c>
      <c r="H172" s="26">
        <f>DATEVALUE(E172&amp;"/"&amp;F172&amp;"/"&amp;G172)</f>
        <v>39984</v>
      </c>
      <c r="I172" s="27"/>
      <c r="J172" s="67"/>
      <c r="K172" s="68"/>
      <c r="L172" s="208">
        <f t="shared" si="15"/>
      </c>
      <c r="M172" s="81"/>
      <c r="N172" s="82"/>
      <c r="O172" s="258">
        <f t="shared" si="16"/>
      </c>
      <c r="P172" s="63"/>
      <c r="Q172" s="69"/>
      <c r="R172" s="69"/>
      <c r="S172" s="69"/>
      <c r="T172" s="69"/>
      <c r="U172" s="67">
        <f t="shared" si="14"/>
      </c>
      <c r="V172" s="69">
        <f>IF(INFO!B$12&lt;&gt;"",IF(MONTH(H172)-MONTH(INFO!B$12)&gt;0,YEAR(H172)-YEAR(INFO!B$12),IF(MONTH(H172)-MONTH(INFO!B$12)=0,IF(DAY(H172)-DAY(INFO!B$12)&lt;0,YEAR(H172)-YEAR(INFO!B$12)-1,YEAR(H172)-YEAR(INFO!B$12)),YEAR(H172)-YEAR(INFO!B$12)-1)),"")</f>
      </c>
      <c r="W172" s="70"/>
      <c r="X172" s="268">
        <f>IF(INFO!$B$13&lt;&gt;"",IF(INFO!$B$13&lt;&gt;0,IF(W172&lt;&gt;"",IF(W172&lt;&gt;0,W172*100*100/(INFO!$B$13*INFO!$B$13),""),""),""),"")</f>
      </c>
    </row>
    <row r="173" spans="1:24" ht="13.5" thickBot="1">
      <c r="A173" s="166">
        <f>COUNTIF($M$2:M173,"W")+COUNTIF($M$2:M173,"T")</f>
        <v>0</v>
      </c>
      <c r="B173" s="233">
        <f>COUNTIF($M$153:M173,"W")+COUNTIF($M$153:M173,"T")</f>
        <v>0</v>
      </c>
      <c r="C173" s="233">
        <f>COUNTIF($M$167:M173,"W")+COUNTIF($M$167:M173,"T")</f>
        <v>0</v>
      </c>
      <c r="D173" s="233">
        <f t="shared" si="13"/>
        <v>24</v>
      </c>
      <c r="E173" s="233">
        <v>21</v>
      </c>
      <c r="F173" s="233">
        <v>6</v>
      </c>
      <c r="G173" s="233">
        <f t="shared" si="17"/>
        <v>2009</v>
      </c>
      <c r="H173" s="129">
        <f>DATEVALUE(E173&amp;"/"&amp;F173&amp;"/"&amp;G173)</f>
        <v>39985</v>
      </c>
      <c r="I173" s="130"/>
      <c r="J173" s="90"/>
      <c r="K173" s="91"/>
      <c r="L173" s="209">
        <f t="shared" si="15"/>
      </c>
      <c r="M173" s="86"/>
      <c r="N173" s="87"/>
      <c r="O173" s="259">
        <f t="shared" si="16"/>
      </c>
      <c r="P173" s="92"/>
      <c r="Q173" s="93"/>
      <c r="R173" s="93"/>
      <c r="S173" s="93"/>
      <c r="T173" s="93"/>
      <c r="U173" s="90">
        <f t="shared" si="14"/>
      </c>
      <c r="V173" s="93">
        <f>IF(INFO!B$12&lt;&gt;"",IF(MONTH(H173)-MONTH(INFO!B$12)&gt;0,YEAR(H173)-YEAR(INFO!B$12),IF(MONTH(H173)-MONTH(INFO!B$12)=0,IF(DAY(H173)-DAY(INFO!B$12)&lt;0,YEAR(H173)-YEAR(INFO!B$12)-1,YEAR(H173)-YEAR(INFO!B$12)),YEAR(H173)-YEAR(INFO!B$12)-1)),"")</f>
      </c>
      <c r="W173" s="94"/>
      <c r="X173" s="269">
        <f>IF(INFO!$B$13&lt;&gt;"",IF(INFO!$B$13&lt;&gt;0,IF(W173&lt;&gt;"",IF(W173&lt;&gt;0,W173*100*100/(INFO!$B$13*INFO!$B$13),""),""),""),"")</f>
      </c>
    </row>
    <row r="174" spans="1:24" ht="12.75">
      <c r="A174" s="212">
        <f>COUNTIF($M$2:M174,"W")+COUNTIF($M$2:M174,"T")</f>
        <v>0</v>
      </c>
      <c r="B174" s="231">
        <f>COUNTIF($M$153:M174,"W")+COUNTIF($M$153:M174,"T")</f>
        <v>0</v>
      </c>
      <c r="C174" s="231">
        <f>COUNTIF($M$174:M174,"W")+COUNTIF($M$174:M174,"T")</f>
        <v>0</v>
      </c>
      <c r="D174" s="231">
        <f t="shared" si="13"/>
        <v>25</v>
      </c>
      <c r="E174" s="231">
        <v>22</v>
      </c>
      <c r="F174" s="231">
        <v>6</v>
      </c>
      <c r="G174" s="231">
        <f t="shared" si="17"/>
        <v>2009</v>
      </c>
      <c r="H174" s="125">
        <f>DATEVALUE(E174&amp;"/"&amp;F174&amp;"/"&amp;G174)</f>
        <v>39986</v>
      </c>
      <c r="I174" s="126"/>
      <c r="J174" s="46"/>
      <c r="K174" s="47"/>
      <c r="L174" s="207">
        <f t="shared" si="15"/>
      </c>
      <c r="M174" s="64"/>
      <c r="N174" s="123"/>
      <c r="O174" s="257">
        <f t="shared" si="16"/>
      </c>
      <c r="P174" s="48"/>
      <c r="Q174" s="50"/>
      <c r="R174" s="50"/>
      <c r="S174" s="50"/>
      <c r="T174" s="50"/>
      <c r="U174" s="62">
        <f t="shared" si="14"/>
      </c>
      <c r="V174" s="50">
        <f>IF(INFO!B$12&lt;&gt;"",IF(MONTH(H174)-MONTH(INFO!B$12)&gt;0,YEAR(H174)-YEAR(INFO!B$12),IF(MONTH(H174)-MONTH(INFO!B$12)=0,IF(DAY(H174)-DAY(INFO!B$12)&lt;0,YEAR(H174)-YEAR(INFO!B$12)-1,YEAR(H174)-YEAR(INFO!B$12)),YEAR(H174)-YEAR(INFO!B$12)-1)),"")</f>
      </c>
      <c r="W174" s="51"/>
      <c r="X174" s="267">
        <f>IF(INFO!$B$13&lt;&gt;"",IF(INFO!$B$13&lt;&gt;0,IF(W174&lt;&gt;"",IF(W174&lt;&gt;0,W174*100*100/(INFO!$B$13*INFO!$B$13),""),""),""),"")</f>
      </c>
    </row>
    <row r="175" spans="1:24" ht="12.75">
      <c r="A175" s="218">
        <f>COUNTIF($M$2:M175,"W")+COUNTIF($M$2:M175,"T")</f>
        <v>0</v>
      </c>
      <c r="B175" s="232">
        <f>COUNTIF($M$153:M175,"W")+COUNTIF($M$153:M175,"T")</f>
        <v>0</v>
      </c>
      <c r="C175" s="232">
        <f>COUNTIF($M$174:M175,"W")+COUNTIF($M$174:M175,"T")</f>
        <v>0</v>
      </c>
      <c r="D175" s="232">
        <f t="shared" si="13"/>
        <v>25</v>
      </c>
      <c r="E175" s="232">
        <v>23</v>
      </c>
      <c r="F175" s="232">
        <v>6</v>
      </c>
      <c r="G175" s="232">
        <f t="shared" si="17"/>
        <v>2009</v>
      </c>
      <c r="H175" s="26">
        <f>DATEVALUE(E175&amp;"/"&amp;F175&amp;"/"&amp;G175)</f>
        <v>39987</v>
      </c>
      <c r="I175" s="27"/>
      <c r="J175" s="7"/>
      <c r="K175" s="8"/>
      <c r="L175" s="207">
        <f t="shared" si="15"/>
      </c>
      <c r="M175" s="43"/>
      <c r="N175" s="10"/>
      <c r="O175" s="254">
        <f t="shared" si="16"/>
      </c>
      <c r="P175" s="11"/>
      <c r="Q175" s="12"/>
      <c r="R175" s="12"/>
      <c r="S175" s="12"/>
      <c r="T175" s="12"/>
      <c r="U175" s="9">
        <f t="shared" si="14"/>
      </c>
      <c r="V175" s="12">
        <f>IF(INFO!B$12&lt;&gt;"",IF(MONTH(H175)-MONTH(INFO!B$12)&gt;0,YEAR(H175)-YEAR(INFO!B$12),IF(MONTH(H175)-MONTH(INFO!B$12)=0,IF(DAY(H175)-DAY(INFO!B$12)&lt;0,YEAR(H175)-YEAR(INFO!B$12)-1,YEAR(H175)-YEAR(INFO!B$12)),YEAR(H175)-YEAR(INFO!B$12)-1)),"")</f>
      </c>
      <c r="W175" s="13"/>
      <c r="X175" s="264">
        <f>IF(INFO!$B$13&lt;&gt;"",IF(INFO!$B$13&lt;&gt;0,IF(W175&lt;&gt;"",IF(W175&lt;&gt;0,W175*100*100/(INFO!$B$13*INFO!$B$13),""),""),""),"")</f>
      </c>
    </row>
    <row r="176" spans="1:24" ht="12.75">
      <c r="A176" s="218">
        <f>COUNTIF($M$2:M176,"W")+COUNTIF($M$2:M176,"T")</f>
        <v>0</v>
      </c>
      <c r="B176" s="232">
        <f>COUNTIF($M$153:M176,"W")+COUNTIF($M$153:M176,"T")</f>
        <v>0</v>
      </c>
      <c r="C176" s="232">
        <f>COUNTIF($M$174:M176,"W")+COUNTIF($M$174:M176,"T")</f>
        <v>0</v>
      </c>
      <c r="D176" s="232">
        <f t="shared" si="13"/>
        <v>25</v>
      </c>
      <c r="E176" s="232">
        <v>24</v>
      </c>
      <c r="F176" s="232">
        <v>6</v>
      </c>
      <c r="G176" s="232">
        <f t="shared" si="17"/>
        <v>2009</v>
      </c>
      <c r="H176" s="26">
        <f>DATEVALUE(E176&amp;"/"&amp;F176&amp;"/"&amp;G176)</f>
        <v>39988</v>
      </c>
      <c r="I176" s="27"/>
      <c r="J176" s="7"/>
      <c r="K176" s="8"/>
      <c r="L176" s="207">
        <f t="shared" si="15"/>
      </c>
      <c r="M176" s="43"/>
      <c r="N176" s="10"/>
      <c r="O176" s="254">
        <f t="shared" si="16"/>
      </c>
      <c r="P176" s="11"/>
      <c r="Q176" s="12"/>
      <c r="R176" s="12"/>
      <c r="S176" s="12"/>
      <c r="T176" s="12"/>
      <c r="U176" s="9">
        <f t="shared" si="14"/>
      </c>
      <c r="V176" s="12">
        <f>IF(INFO!B$12&lt;&gt;"",IF(MONTH(H176)-MONTH(INFO!B$12)&gt;0,YEAR(H176)-YEAR(INFO!B$12),IF(MONTH(H176)-MONTH(INFO!B$12)=0,IF(DAY(H176)-DAY(INFO!B$12)&lt;0,YEAR(H176)-YEAR(INFO!B$12)-1,YEAR(H176)-YEAR(INFO!B$12)),YEAR(H176)-YEAR(INFO!B$12)-1)),"")</f>
      </c>
      <c r="W176" s="13"/>
      <c r="X176" s="264">
        <f>IF(INFO!$B$13&lt;&gt;"",IF(INFO!$B$13&lt;&gt;0,IF(W176&lt;&gt;"",IF(W176&lt;&gt;0,W176*100*100/(INFO!$B$13*INFO!$B$13),""),""),""),"")</f>
      </c>
    </row>
    <row r="177" spans="1:24" ht="12.75">
      <c r="A177" s="218">
        <f>COUNTIF($M$2:M177,"W")+COUNTIF($M$2:M177,"T")</f>
        <v>0</v>
      </c>
      <c r="B177" s="232">
        <f>COUNTIF($M$153:M177,"W")+COUNTIF($M$153:M177,"T")</f>
        <v>0</v>
      </c>
      <c r="C177" s="232">
        <f>COUNTIF($M$174:M177,"W")+COUNTIF($M$174:M177,"T")</f>
        <v>0</v>
      </c>
      <c r="D177" s="232">
        <f t="shared" si="13"/>
        <v>25</v>
      </c>
      <c r="E177" s="232">
        <v>25</v>
      </c>
      <c r="F177" s="232">
        <v>6</v>
      </c>
      <c r="G177" s="232">
        <f t="shared" si="17"/>
        <v>2009</v>
      </c>
      <c r="H177" s="26">
        <f>DATEVALUE(E177&amp;"/"&amp;F177&amp;"/"&amp;G177)</f>
        <v>39989</v>
      </c>
      <c r="I177" s="27"/>
      <c r="J177" s="7"/>
      <c r="K177" s="8"/>
      <c r="L177" s="207">
        <f t="shared" si="15"/>
      </c>
      <c r="M177" s="43"/>
      <c r="N177" s="10"/>
      <c r="O177" s="254">
        <f t="shared" si="16"/>
      </c>
      <c r="P177" s="11"/>
      <c r="Q177" s="12"/>
      <c r="R177" s="12"/>
      <c r="S177" s="12"/>
      <c r="T177" s="12"/>
      <c r="U177" s="9">
        <f t="shared" si="14"/>
      </c>
      <c r="V177" s="12">
        <f>IF(INFO!B$12&lt;&gt;"",IF(MONTH(H177)-MONTH(INFO!B$12)&gt;0,YEAR(H177)-YEAR(INFO!B$12),IF(MONTH(H177)-MONTH(INFO!B$12)=0,IF(DAY(H177)-DAY(INFO!B$12)&lt;0,YEAR(H177)-YEAR(INFO!B$12)-1,YEAR(H177)-YEAR(INFO!B$12)),YEAR(H177)-YEAR(INFO!B$12)-1)),"")</f>
      </c>
      <c r="W177" s="13"/>
      <c r="X177" s="264">
        <f>IF(INFO!$B$13&lt;&gt;"",IF(INFO!$B$13&lt;&gt;0,IF(W177&lt;&gt;"",IF(W177&lt;&gt;0,W177*100*100/(INFO!$B$13*INFO!$B$13),""),""),""),"")</f>
      </c>
    </row>
    <row r="178" spans="1:24" ht="12.75">
      <c r="A178" s="218">
        <f>COUNTIF($M$2:M178,"W")+COUNTIF($M$2:M178,"T")</f>
        <v>0</v>
      </c>
      <c r="B178" s="232">
        <f>COUNTIF($M$153:M178,"W")+COUNTIF($M$153:M178,"T")</f>
        <v>0</v>
      </c>
      <c r="C178" s="232">
        <f>COUNTIF($M$174:M178,"W")+COUNTIF($M$174:M178,"T")</f>
        <v>0</v>
      </c>
      <c r="D178" s="232">
        <f t="shared" si="13"/>
        <v>25</v>
      </c>
      <c r="E178" s="232">
        <v>26</v>
      </c>
      <c r="F178" s="232">
        <v>6</v>
      </c>
      <c r="G178" s="232">
        <f t="shared" si="17"/>
        <v>2009</v>
      </c>
      <c r="H178" s="26">
        <f>DATEVALUE(E178&amp;"/"&amp;F178&amp;"/"&amp;G178)</f>
        <v>39990</v>
      </c>
      <c r="I178" s="27"/>
      <c r="J178" s="7"/>
      <c r="K178" s="8"/>
      <c r="L178" s="207">
        <f t="shared" si="15"/>
      </c>
      <c r="M178" s="43"/>
      <c r="N178" s="10"/>
      <c r="O178" s="254">
        <f t="shared" si="16"/>
      </c>
      <c r="P178" s="11"/>
      <c r="Q178" s="12"/>
      <c r="R178" s="12"/>
      <c r="S178" s="12"/>
      <c r="T178" s="12"/>
      <c r="U178" s="9">
        <f t="shared" si="14"/>
      </c>
      <c r="V178" s="12">
        <f>IF(INFO!B$12&lt;&gt;"",IF(MONTH(H178)-MONTH(INFO!B$12)&gt;0,YEAR(H178)-YEAR(INFO!B$12),IF(MONTH(H178)-MONTH(INFO!B$12)=0,IF(DAY(H178)-DAY(INFO!B$12)&lt;0,YEAR(H178)-YEAR(INFO!B$12)-1,YEAR(H178)-YEAR(INFO!B$12)),YEAR(H178)-YEAR(INFO!B$12)-1)),"")</f>
      </c>
      <c r="W178" s="13"/>
      <c r="X178" s="264">
        <f>IF(INFO!$B$13&lt;&gt;"",IF(INFO!$B$13&lt;&gt;0,IF(W178&lt;&gt;"",IF(W178&lt;&gt;0,W178*100*100/(INFO!$B$13*INFO!$B$13),""),""),""),"")</f>
      </c>
    </row>
    <row r="179" spans="1:24" ht="12.75">
      <c r="A179" s="218">
        <f>COUNTIF($M$2:M179,"W")+COUNTIF($M$2:M179,"T")</f>
        <v>0</v>
      </c>
      <c r="B179" s="232">
        <f>COUNTIF($M$153:M179,"W")+COUNTIF($M$153:M179,"T")</f>
        <v>0</v>
      </c>
      <c r="C179" s="232">
        <f>COUNTIF($M$174:M179,"W")+COUNTIF($M$174:M179,"T")</f>
        <v>0</v>
      </c>
      <c r="D179" s="232">
        <f t="shared" si="13"/>
        <v>25</v>
      </c>
      <c r="E179" s="232">
        <v>27</v>
      </c>
      <c r="F179" s="232">
        <v>6</v>
      </c>
      <c r="G179" s="232">
        <f t="shared" si="17"/>
        <v>2009</v>
      </c>
      <c r="H179" s="26">
        <f>DATEVALUE(E179&amp;"/"&amp;F179&amp;"/"&amp;G179)</f>
        <v>39991</v>
      </c>
      <c r="I179" s="27"/>
      <c r="J179" s="67"/>
      <c r="K179" s="68"/>
      <c r="L179" s="208">
        <f t="shared" si="15"/>
      </c>
      <c r="M179" s="81"/>
      <c r="N179" s="82"/>
      <c r="O179" s="258">
        <f t="shared" si="16"/>
      </c>
      <c r="P179" s="63"/>
      <c r="Q179" s="69"/>
      <c r="R179" s="69"/>
      <c r="S179" s="69"/>
      <c r="T179" s="69"/>
      <c r="U179" s="67">
        <f t="shared" si="14"/>
      </c>
      <c r="V179" s="69">
        <f>IF(INFO!B$12&lt;&gt;"",IF(MONTH(H179)-MONTH(INFO!B$12)&gt;0,YEAR(H179)-YEAR(INFO!B$12),IF(MONTH(H179)-MONTH(INFO!B$12)=0,IF(DAY(H179)-DAY(INFO!B$12)&lt;0,YEAR(H179)-YEAR(INFO!B$12)-1,YEAR(H179)-YEAR(INFO!B$12)),YEAR(H179)-YEAR(INFO!B$12)-1)),"")</f>
      </c>
      <c r="W179" s="70"/>
      <c r="X179" s="268">
        <f>IF(INFO!$B$13&lt;&gt;"",IF(INFO!$B$13&lt;&gt;0,IF(W179&lt;&gt;"",IF(W179&lt;&gt;0,W179*100*100/(INFO!$B$13*INFO!$B$13),""),""),""),"")</f>
      </c>
    </row>
    <row r="180" spans="1:24" ht="13.5" thickBot="1">
      <c r="A180" s="166">
        <f>COUNTIF($M$2:M180,"W")+COUNTIF($M$2:M180,"T")</f>
        <v>0</v>
      </c>
      <c r="B180" s="233">
        <f>COUNTIF($M$153:M180,"W")+COUNTIF($M$153:M180,"T")</f>
        <v>0</v>
      </c>
      <c r="C180" s="233">
        <f>COUNTIF($M$174:M180,"W")+COUNTIF($M$174:M180,"T")</f>
        <v>0</v>
      </c>
      <c r="D180" s="233">
        <f t="shared" si="13"/>
        <v>25</v>
      </c>
      <c r="E180" s="233">
        <v>28</v>
      </c>
      <c r="F180" s="233">
        <v>6</v>
      </c>
      <c r="G180" s="233">
        <f t="shared" si="17"/>
        <v>2009</v>
      </c>
      <c r="H180" s="129">
        <f>DATEVALUE(E180&amp;"/"&amp;F180&amp;"/"&amp;G180)</f>
        <v>39992</v>
      </c>
      <c r="I180" s="130"/>
      <c r="J180" s="90"/>
      <c r="K180" s="91"/>
      <c r="L180" s="209">
        <f t="shared" si="15"/>
      </c>
      <c r="M180" s="86"/>
      <c r="N180" s="87"/>
      <c r="O180" s="259">
        <f t="shared" si="16"/>
      </c>
      <c r="P180" s="92"/>
      <c r="Q180" s="93"/>
      <c r="R180" s="93"/>
      <c r="S180" s="93"/>
      <c r="T180" s="93"/>
      <c r="U180" s="90">
        <f t="shared" si="14"/>
      </c>
      <c r="V180" s="93">
        <f>IF(INFO!B$12&lt;&gt;"",IF(MONTH(H180)-MONTH(INFO!B$12)&gt;0,YEAR(H180)-YEAR(INFO!B$12),IF(MONTH(H180)-MONTH(INFO!B$12)=0,IF(DAY(H180)-DAY(INFO!B$12)&lt;0,YEAR(H180)-YEAR(INFO!B$12)-1,YEAR(H180)-YEAR(INFO!B$12)),YEAR(H180)-YEAR(INFO!B$12)-1)),"")</f>
      </c>
      <c r="W180" s="94"/>
      <c r="X180" s="269">
        <f>IF(INFO!$B$13&lt;&gt;"",IF(INFO!$B$13&lt;&gt;0,IF(W180&lt;&gt;"",IF(W180&lt;&gt;0,W180*100*100/(INFO!$B$13*INFO!$B$13),""),""),""),"")</f>
      </c>
    </row>
    <row r="181" spans="1:24" ht="12.75">
      <c r="A181" s="212">
        <f>COUNTIF($M$2:M181,"W")+COUNTIF($M$2:M181,"T")</f>
        <v>0</v>
      </c>
      <c r="B181" s="231">
        <f>COUNTIF($M$153:M181,"W")+COUNTIF($M$153:M181,"T")</f>
        <v>0</v>
      </c>
      <c r="C181" s="231">
        <f>COUNTIF($M$181:M181,"W")+COUNTIF($M$181:M181,"T")</f>
        <v>0</v>
      </c>
      <c r="D181" s="231">
        <f t="shared" si="13"/>
        <v>26</v>
      </c>
      <c r="E181" s="231">
        <v>29</v>
      </c>
      <c r="F181" s="231">
        <v>6</v>
      </c>
      <c r="G181" s="231">
        <f t="shared" si="17"/>
        <v>2009</v>
      </c>
      <c r="H181" s="125">
        <f>DATEVALUE(E181&amp;"/"&amp;F181&amp;"/"&amp;G181)</f>
        <v>39993</v>
      </c>
      <c r="I181" s="126"/>
      <c r="J181" s="46"/>
      <c r="K181" s="47"/>
      <c r="L181" s="207">
        <f t="shared" si="15"/>
      </c>
      <c r="M181" s="64"/>
      <c r="N181" s="49"/>
      <c r="O181" s="257">
        <f t="shared" si="16"/>
      </c>
      <c r="P181" s="48"/>
      <c r="Q181" s="124"/>
      <c r="R181" s="124"/>
      <c r="S181" s="124"/>
      <c r="T181" s="124"/>
      <c r="U181" s="319">
        <f t="shared" si="14"/>
      </c>
      <c r="V181" s="50">
        <f>IF(INFO!B$12&lt;&gt;"",IF(MONTH(H181)-MONTH(INFO!B$12)&gt;0,YEAR(H181)-YEAR(INFO!B$12),IF(MONTH(H181)-MONTH(INFO!B$12)=0,IF(DAY(H181)-DAY(INFO!B$12)&lt;0,YEAR(H181)-YEAR(INFO!B$12)-1,YEAR(H181)-YEAR(INFO!B$12)),YEAR(H181)-YEAR(INFO!B$12)-1)),"")</f>
      </c>
      <c r="W181" s="51"/>
      <c r="X181" s="267">
        <f>IF(INFO!$B$13&lt;&gt;"",IF(INFO!$B$13&lt;&gt;0,IF(W181&lt;&gt;"",IF(W181&lt;&gt;0,W181*100*100/(INFO!$B$13*INFO!$B$13),""),""),""),"")</f>
      </c>
    </row>
    <row r="182" spans="1:24" ht="12.75">
      <c r="A182" s="218">
        <f>COUNTIF($M$2:M182,"W")+COUNTIF($M$2:M182,"T")</f>
        <v>0</v>
      </c>
      <c r="B182" s="232">
        <f>COUNTIF($M$153:M182,"W")+COUNTIF($M$153:M182,"T")</f>
        <v>0</v>
      </c>
      <c r="C182" s="232">
        <f>COUNTIF($M$181:M182,"W")+COUNTIF($M$181:M182,"T")</f>
        <v>0</v>
      </c>
      <c r="D182" s="232">
        <f t="shared" si="13"/>
        <v>26</v>
      </c>
      <c r="E182" s="232">
        <v>30</v>
      </c>
      <c r="F182" s="232">
        <v>6</v>
      </c>
      <c r="G182" s="232">
        <f t="shared" si="17"/>
        <v>2009</v>
      </c>
      <c r="H182" s="26">
        <f>DATEVALUE(E182&amp;"/"&amp;F182&amp;"/"&amp;G182)</f>
        <v>39994</v>
      </c>
      <c r="I182" s="27"/>
      <c r="J182" s="7"/>
      <c r="K182" s="8"/>
      <c r="L182" s="207">
        <f t="shared" si="15"/>
      </c>
      <c r="M182" s="43"/>
      <c r="N182" s="10"/>
      <c r="O182" s="254">
        <f t="shared" si="16"/>
      </c>
      <c r="P182" s="11"/>
      <c r="Q182" s="12"/>
      <c r="R182" s="12"/>
      <c r="S182" s="12"/>
      <c r="T182" s="12"/>
      <c r="U182" s="9">
        <f t="shared" si="14"/>
      </c>
      <c r="V182" s="12">
        <f>IF(INFO!B$12&lt;&gt;"",IF(MONTH(H182)-MONTH(INFO!B$12)&gt;0,YEAR(H182)-YEAR(INFO!B$12),IF(MONTH(H182)-MONTH(INFO!B$12)=0,IF(DAY(H182)-DAY(INFO!B$12)&lt;0,YEAR(H182)-YEAR(INFO!B$12)-1,YEAR(H182)-YEAR(INFO!B$12)),YEAR(H182)-YEAR(INFO!B$12)-1)),"")</f>
      </c>
      <c r="W182" s="13"/>
      <c r="X182" s="264">
        <f>IF(INFO!$B$13&lt;&gt;"",IF(INFO!$B$13&lt;&gt;0,IF(W182&lt;&gt;"",IF(W182&lt;&gt;0,W182*100*100/(INFO!$B$13*INFO!$B$13),""),""),""),"")</f>
      </c>
    </row>
    <row r="183" spans="1:24" ht="12.75">
      <c r="A183" s="218">
        <f>COUNTIF($M$2:M183,"W")+COUNTIF($M$2:M183,"T")</f>
        <v>0</v>
      </c>
      <c r="B183" s="234">
        <f>COUNTIF($M$183:M183,"W")+COUNTIF($M$183:M183,"T")</f>
        <v>0</v>
      </c>
      <c r="C183" s="232">
        <f>COUNTIF($M$181:M183,"W")+COUNTIF($M$181:M183,"T")</f>
        <v>0</v>
      </c>
      <c r="D183" s="232">
        <f t="shared" si="13"/>
        <v>26</v>
      </c>
      <c r="E183" s="234">
        <v>1</v>
      </c>
      <c r="F183" s="234">
        <v>7</v>
      </c>
      <c r="G183" s="234">
        <f t="shared" si="17"/>
        <v>2009</v>
      </c>
      <c r="H183" s="28">
        <f>DATEVALUE(E183&amp;"/"&amp;F183&amp;"/"&amp;G183)</f>
        <v>39995</v>
      </c>
      <c r="I183" s="29"/>
      <c r="J183" s="7"/>
      <c r="K183" s="8"/>
      <c r="L183" s="207">
        <f t="shared" si="15"/>
      </c>
      <c r="M183" s="43"/>
      <c r="N183" s="15"/>
      <c r="O183" s="254">
        <f t="shared" si="16"/>
      </c>
      <c r="P183" s="11"/>
      <c r="Q183" s="12"/>
      <c r="R183" s="12"/>
      <c r="S183" s="12"/>
      <c r="T183" s="12"/>
      <c r="U183" s="9">
        <f t="shared" si="14"/>
      </c>
      <c r="V183" s="12">
        <f>IF(INFO!B$12&lt;&gt;"",IF(MONTH(H183)-MONTH(INFO!B$12)&gt;0,YEAR(H183)-YEAR(INFO!B$12),IF(MONTH(H183)-MONTH(INFO!B$12)=0,IF(DAY(H183)-DAY(INFO!B$12)&lt;0,YEAR(H183)-YEAR(INFO!B$12)-1,YEAR(H183)-YEAR(INFO!B$12)),YEAR(H183)-YEAR(INFO!B$12)-1)),"")</f>
      </c>
      <c r="W183" s="13"/>
      <c r="X183" s="264">
        <f>IF(INFO!$B$13&lt;&gt;"",IF(INFO!$B$13&lt;&gt;0,IF(W183&lt;&gt;"",IF(W183&lt;&gt;0,W183*100*100/(INFO!$B$13*INFO!$B$13),""),""),""),"")</f>
      </c>
    </row>
    <row r="184" spans="1:24" ht="12.75">
      <c r="A184" s="218">
        <f>COUNTIF($M$2:M184,"W")+COUNTIF($M$2:M184,"T")</f>
        <v>0</v>
      </c>
      <c r="B184" s="234">
        <f>COUNTIF($M$183:M184,"W")+COUNTIF($M$183:M184,"T")</f>
        <v>0</v>
      </c>
      <c r="C184" s="232">
        <f>COUNTIF($M$181:M184,"W")+COUNTIF($M$181:M184,"T")</f>
        <v>0</v>
      </c>
      <c r="D184" s="232">
        <f t="shared" si="13"/>
        <v>26</v>
      </c>
      <c r="E184" s="234">
        <v>2</v>
      </c>
      <c r="F184" s="234">
        <v>7</v>
      </c>
      <c r="G184" s="234">
        <f t="shared" si="17"/>
        <v>2009</v>
      </c>
      <c r="H184" s="28">
        <f>DATEVALUE(E184&amp;"/"&amp;F184&amp;"/"&amp;G184)</f>
        <v>39996</v>
      </c>
      <c r="I184" s="29"/>
      <c r="J184" s="7"/>
      <c r="K184" s="8"/>
      <c r="L184" s="207">
        <f t="shared" si="15"/>
      </c>
      <c r="M184" s="43"/>
      <c r="N184" s="10"/>
      <c r="O184" s="254">
        <f t="shared" si="16"/>
      </c>
      <c r="P184" s="11"/>
      <c r="Q184" s="12"/>
      <c r="R184" s="12"/>
      <c r="S184" s="12"/>
      <c r="T184" s="12"/>
      <c r="U184" s="9">
        <f t="shared" si="14"/>
      </c>
      <c r="V184" s="12">
        <f>IF(INFO!B$12&lt;&gt;"",IF(MONTH(H184)-MONTH(INFO!B$12)&gt;0,YEAR(H184)-YEAR(INFO!B$12),IF(MONTH(H184)-MONTH(INFO!B$12)=0,IF(DAY(H184)-DAY(INFO!B$12)&lt;0,YEAR(H184)-YEAR(INFO!B$12)-1,YEAR(H184)-YEAR(INFO!B$12)),YEAR(H184)-YEAR(INFO!B$12)-1)),"")</f>
      </c>
      <c r="W184" s="13"/>
      <c r="X184" s="264">
        <f>IF(INFO!$B$13&lt;&gt;"",IF(INFO!$B$13&lt;&gt;0,IF(W184&lt;&gt;"",IF(W184&lt;&gt;0,W184*100*100/(INFO!$B$13*INFO!$B$13),""),""),""),"")</f>
      </c>
    </row>
    <row r="185" spans="1:24" ht="12.75">
      <c r="A185" s="218">
        <f>COUNTIF($M$2:M185,"W")+COUNTIF($M$2:M185,"T")</f>
        <v>0</v>
      </c>
      <c r="B185" s="234">
        <f>COUNTIF($M$183:M185,"W")+COUNTIF($M$183:M185,"T")</f>
        <v>0</v>
      </c>
      <c r="C185" s="232">
        <f>COUNTIF($M$181:M185,"W")+COUNTIF($M$181:M185,"T")</f>
        <v>0</v>
      </c>
      <c r="D185" s="232">
        <f t="shared" si="13"/>
        <v>26</v>
      </c>
      <c r="E185" s="234">
        <v>3</v>
      </c>
      <c r="F185" s="234">
        <v>7</v>
      </c>
      <c r="G185" s="234">
        <f t="shared" si="17"/>
        <v>2009</v>
      </c>
      <c r="H185" s="28">
        <f>DATEVALUE(E185&amp;"/"&amp;F185&amp;"/"&amp;G185)</f>
        <v>39997</v>
      </c>
      <c r="I185" s="29"/>
      <c r="J185" s="7"/>
      <c r="K185" s="8"/>
      <c r="L185" s="207">
        <f t="shared" si="15"/>
      </c>
      <c r="M185" s="43"/>
      <c r="N185" s="10"/>
      <c r="O185" s="254">
        <f t="shared" si="16"/>
      </c>
      <c r="P185" s="11"/>
      <c r="Q185" s="20"/>
      <c r="R185" s="20"/>
      <c r="S185" s="20"/>
      <c r="T185" s="20"/>
      <c r="U185" s="320">
        <f t="shared" si="14"/>
      </c>
      <c r="V185" s="12">
        <f>IF(INFO!B$12&lt;&gt;"",IF(MONTH(H185)-MONTH(INFO!B$12)&gt;0,YEAR(H185)-YEAR(INFO!B$12),IF(MONTH(H185)-MONTH(INFO!B$12)=0,IF(DAY(H185)-DAY(INFO!B$12)&lt;0,YEAR(H185)-YEAR(INFO!B$12)-1,YEAR(H185)-YEAR(INFO!B$12)),YEAR(H185)-YEAR(INFO!B$12)-1)),"")</f>
      </c>
      <c r="W185" s="13"/>
      <c r="X185" s="264">
        <f>IF(INFO!$B$13&lt;&gt;"",IF(INFO!$B$13&lt;&gt;0,IF(W185&lt;&gt;"",IF(W185&lt;&gt;0,W185*100*100/(INFO!$B$13*INFO!$B$13),""),""),""),"")</f>
      </c>
    </row>
    <row r="186" spans="1:24" ht="12.75">
      <c r="A186" s="218">
        <f>COUNTIF($M$2:M186,"W")+COUNTIF($M$2:M186,"T")</f>
        <v>0</v>
      </c>
      <c r="B186" s="234">
        <f>COUNTIF($M$183:M186,"W")+COUNTIF($M$183:M186,"T")</f>
        <v>0</v>
      </c>
      <c r="C186" s="232">
        <f>COUNTIF($M$181:M186,"W")+COUNTIF($M$181:M186,"T")</f>
        <v>0</v>
      </c>
      <c r="D186" s="232">
        <f t="shared" si="13"/>
        <v>26</v>
      </c>
      <c r="E186" s="234">
        <v>4</v>
      </c>
      <c r="F186" s="234">
        <v>7</v>
      </c>
      <c r="G186" s="234">
        <f t="shared" si="17"/>
        <v>2009</v>
      </c>
      <c r="H186" s="28">
        <f>DATEVALUE(E186&amp;"/"&amp;F186&amp;"/"&amp;G186)</f>
        <v>39998</v>
      </c>
      <c r="I186" s="29"/>
      <c r="J186" s="67"/>
      <c r="K186" s="68"/>
      <c r="L186" s="208">
        <f t="shared" si="15"/>
      </c>
      <c r="M186" s="81"/>
      <c r="N186" s="82"/>
      <c r="O186" s="258">
        <f t="shared" si="16"/>
      </c>
      <c r="P186" s="63"/>
      <c r="Q186" s="69"/>
      <c r="R186" s="69"/>
      <c r="S186" s="69"/>
      <c r="T186" s="69"/>
      <c r="U186" s="67">
        <f t="shared" si="14"/>
      </c>
      <c r="V186" s="69">
        <f>IF(INFO!B$12&lt;&gt;"",IF(MONTH(H186)-MONTH(INFO!B$12)&gt;0,YEAR(H186)-YEAR(INFO!B$12),IF(MONTH(H186)-MONTH(INFO!B$12)=0,IF(DAY(H186)-DAY(INFO!B$12)&lt;0,YEAR(H186)-YEAR(INFO!B$12)-1,YEAR(H186)-YEAR(INFO!B$12)),YEAR(H186)-YEAR(INFO!B$12)-1)),"")</f>
      </c>
      <c r="W186" s="70"/>
      <c r="X186" s="268">
        <f>IF(INFO!$B$13&lt;&gt;"",IF(INFO!$B$13&lt;&gt;0,IF(W186&lt;&gt;"",IF(W186&lt;&gt;0,W186*100*100/(INFO!$B$13*INFO!$B$13),""),""),""),"")</f>
      </c>
    </row>
    <row r="187" spans="1:24" ht="13.5" thickBot="1">
      <c r="A187" s="166">
        <f>COUNTIF($M$2:M187,"W")+COUNTIF($M$2:M187,"T")</f>
        <v>0</v>
      </c>
      <c r="B187" s="235">
        <f>COUNTIF($M$183:M187,"W")+COUNTIF($M$183:M187,"T")</f>
        <v>0</v>
      </c>
      <c r="C187" s="233">
        <f>COUNTIF($M$181:M187,"W")+COUNTIF($M$181:M187,"T")</f>
        <v>0</v>
      </c>
      <c r="D187" s="233">
        <f t="shared" si="13"/>
        <v>26</v>
      </c>
      <c r="E187" s="235">
        <v>5</v>
      </c>
      <c r="F187" s="235">
        <v>7</v>
      </c>
      <c r="G187" s="235">
        <f t="shared" si="17"/>
        <v>2009</v>
      </c>
      <c r="H187" s="131">
        <f>DATEVALUE(E187&amp;"/"&amp;F187&amp;"/"&amp;G187)</f>
        <v>39999</v>
      </c>
      <c r="I187" s="132"/>
      <c r="J187" s="90"/>
      <c r="K187" s="91"/>
      <c r="L187" s="209">
        <f t="shared" si="15"/>
      </c>
      <c r="M187" s="86"/>
      <c r="N187" s="87"/>
      <c r="O187" s="259">
        <f t="shared" si="16"/>
      </c>
      <c r="P187" s="92"/>
      <c r="Q187" s="93"/>
      <c r="R187" s="93"/>
      <c r="S187" s="93"/>
      <c r="T187" s="93"/>
      <c r="U187" s="90">
        <f t="shared" si="14"/>
      </c>
      <c r="V187" s="93">
        <f>IF(INFO!B$12&lt;&gt;"",IF(MONTH(H187)-MONTH(INFO!B$12)&gt;0,YEAR(H187)-YEAR(INFO!B$12),IF(MONTH(H187)-MONTH(INFO!B$12)=0,IF(DAY(H187)-DAY(INFO!B$12)&lt;0,YEAR(H187)-YEAR(INFO!B$12)-1,YEAR(H187)-YEAR(INFO!B$12)),YEAR(H187)-YEAR(INFO!B$12)-1)),"")</f>
      </c>
      <c r="W187" s="94"/>
      <c r="X187" s="269">
        <f>IF(INFO!$B$13&lt;&gt;"",IF(INFO!$B$13&lt;&gt;0,IF(W187&lt;&gt;"",IF(W187&lt;&gt;0,W187*100*100/(INFO!$B$13*INFO!$B$13),""),""),""),"")</f>
      </c>
    </row>
    <row r="188" spans="1:24" ht="12.75">
      <c r="A188" s="212">
        <f>COUNTIF($M$2:M188,"W")+COUNTIF($M$2:M188,"T")</f>
        <v>0</v>
      </c>
      <c r="B188" s="236">
        <f>COUNTIF($M$183:M188,"W")+COUNTIF($M$183:M188,"T")</f>
        <v>0</v>
      </c>
      <c r="C188" s="236">
        <f>COUNTIF($M$188:M188,"W")+COUNTIF($M$188:M188,"T")</f>
        <v>0</v>
      </c>
      <c r="D188" s="236">
        <f t="shared" si="13"/>
        <v>27</v>
      </c>
      <c r="E188" s="236">
        <v>6</v>
      </c>
      <c r="F188" s="236">
        <v>7</v>
      </c>
      <c r="G188" s="236">
        <f t="shared" si="17"/>
        <v>2009</v>
      </c>
      <c r="H188" s="133">
        <f>DATEVALUE(E188&amp;"/"&amp;F188&amp;"/"&amp;G188)</f>
        <v>40000</v>
      </c>
      <c r="I188" s="134"/>
      <c r="J188" s="46"/>
      <c r="K188" s="47"/>
      <c r="L188" s="207">
        <f t="shared" si="15"/>
      </c>
      <c r="M188" s="64"/>
      <c r="N188" s="49"/>
      <c r="O188" s="257">
        <f t="shared" si="16"/>
      </c>
      <c r="P188" s="48"/>
      <c r="Q188" s="124"/>
      <c r="R188" s="124"/>
      <c r="S188" s="124"/>
      <c r="T188" s="124"/>
      <c r="U188" s="319">
        <f t="shared" si="14"/>
      </c>
      <c r="V188" s="50">
        <f>IF(INFO!B$12&lt;&gt;"",IF(MONTH(H188)-MONTH(INFO!B$12)&gt;0,YEAR(H188)-YEAR(INFO!B$12),IF(MONTH(H188)-MONTH(INFO!B$12)=0,IF(DAY(H188)-DAY(INFO!B$12)&lt;0,YEAR(H188)-YEAR(INFO!B$12)-1,YEAR(H188)-YEAR(INFO!B$12)),YEAR(H188)-YEAR(INFO!B$12)-1)),"")</f>
      </c>
      <c r="W188" s="51"/>
      <c r="X188" s="267">
        <f>IF(INFO!$B$13&lt;&gt;"",IF(INFO!$B$13&lt;&gt;0,IF(W188&lt;&gt;"",IF(W188&lt;&gt;0,W188*100*100/(INFO!$B$13*INFO!$B$13),""),""),""),"")</f>
      </c>
    </row>
    <row r="189" spans="1:24" ht="12.75">
      <c r="A189" s="218">
        <f>COUNTIF($M$2:M189,"W")+COUNTIF($M$2:M189,"T")</f>
        <v>0</v>
      </c>
      <c r="B189" s="234">
        <f>COUNTIF($M$183:M189,"W")+COUNTIF($M$183:M189,"T")</f>
        <v>0</v>
      </c>
      <c r="C189" s="234">
        <f>COUNTIF($M$188:M189,"W")+COUNTIF($M$188:M189,"T")</f>
        <v>0</v>
      </c>
      <c r="D189" s="234">
        <f t="shared" si="13"/>
        <v>27</v>
      </c>
      <c r="E189" s="234">
        <v>7</v>
      </c>
      <c r="F189" s="234">
        <v>7</v>
      </c>
      <c r="G189" s="234">
        <f t="shared" si="17"/>
        <v>2009</v>
      </c>
      <c r="H189" s="28">
        <f>DATEVALUE(E189&amp;"/"&amp;F189&amp;"/"&amp;G189)</f>
        <v>40001</v>
      </c>
      <c r="I189" s="29"/>
      <c r="J189" s="7"/>
      <c r="K189" s="8"/>
      <c r="L189" s="207">
        <f t="shared" si="15"/>
      </c>
      <c r="M189" s="43"/>
      <c r="N189" s="10"/>
      <c r="O189" s="254">
        <f t="shared" si="16"/>
      </c>
      <c r="P189" s="11"/>
      <c r="Q189" s="20"/>
      <c r="R189" s="20"/>
      <c r="S189" s="20"/>
      <c r="T189" s="20"/>
      <c r="U189" s="320">
        <f t="shared" si="14"/>
      </c>
      <c r="V189" s="12">
        <f>IF(INFO!B$12&lt;&gt;"",IF(MONTH(H189)-MONTH(INFO!B$12)&gt;0,YEAR(H189)-YEAR(INFO!B$12),IF(MONTH(H189)-MONTH(INFO!B$12)=0,IF(DAY(H189)-DAY(INFO!B$12)&lt;0,YEAR(H189)-YEAR(INFO!B$12)-1,YEAR(H189)-YEAR(INFO!B$12)),YEAR(H189)-YEAR(INFO!B$12)-1)),"")</f>
      </c>
      <c r="W189" s="13"/>
      <c r="X189" s="264">
        <f>IF(INFO!$B$13&lt;&gt;"",IF(INFO!$B$13&lt;&gt;0,IF(W189&lt;&gt;"",IF(W189&lt;&gt;0,W189*100*100/(INFO!$B$13*INFO!$B$13),""),""),""),"")</f>
      </c>
    </row>
    <row r="190" spans="1:24" ht="12.75">
      <c r="A190" s="218">
        <f>COUNTIF($M$2:M190,"W")+COUNTIF($M$2:M190,"T")</f>
        <v>0</v>
      </c>
      <c r="B190" s="234">
        <f>COUNTIF($M$183:M190,"W")+COUNTIF($M$183:M190,"T")</f>
        <v>0</v>
      </c>
      <c r="C190" s="234">
        <f>COUNTIF($M$188:M190,"W")+COUNTIF($M$188:M190,"T")</f>
        <v>0</v>
      </c>
      <c r="D190" s="234">
        <f t="shared" si="13"/>
        <v>27</v>
      </c>
      <c r="E190" s="234">
        <v>8</v>
      </c>
      <c r="F190" s="234">
        <v>7</v>
      </c>
      <c r="G190" s="234">
        <f t="shared" si="17"/>
        <v>2009</v>
      </c>
      <c r="H190" s="28">
        <f>DATEVALUE(E190&amp;"/"&amp;F190&amp;"/"&amp;G190)</f>
        <v>40002</v>
      </c>
      <c r="I190" s="29"/>
      <c r="J190" s="7"/>
      <c r="K190" s="8"/>
      <c r="L190" s="207">
        <f t="shared" si="15"/>
      </c>
      <c r="M190" s="43"/>
      <c r="N190" s="10"/>
      <c r="O190" s="254">
        <f t="shared" si="16"/>
      </c>
      <c r="P190" s="11"/>
      <c r="Q190" s="12"/>
      <c r="R190" s="12"/>
      <c r="S190" s="12"/>
      <c r="T190" s="12"/>
      <c r="U190" s="9">
        <f t="shared" si="14"/>
      </c>
      <c r="V190" s="12">
        <f>IF(INFO!B$12&lt;&gt;"",IF(MONTH(H190)-MONTH(INFO!B$12)&gt;0,YEAR(H190)-YEAR(INFO!B$12),IF(MONTH(H190)-MONTH(INFO!B$12)=0,IF(DAY(H190)-DAY(INFO!B$12)&lt;0,YEAR(H190)-YEAR(INFO!B$12)-1,YEAR(H190)-YEAR(INFO!B$12)),YEAR(H190)-YEAR(INFO!B$12)-1)),"")</f>
      </c>
      <c r="W190" s="13"/>
      <c r="X190" s="264">
        <f>IF(INFO!$B$13&lt;&gt;"",IF(INFO!$B$13&lt;&gt;0,IF(W190&lt;&gt;"",IF(W190&lt;&gt;0,W190*100*100/(INFO!$B$13*INFO!$B$13),""),""),""),"")</f>
      </c>
    </row>
    <row r="191" spans="1:24" ht="12.75">
      <c r="A191" s="218">
        <f>COUNTIF($M$2:M191,"W")+COUNTIF($M$2:M191,"T")</f>
        <v>0</v>
      </c>
      <c r="B191" s="234">
        <f>COUNTIF($M$183:M191,"W")+COUNTIF($M$183:M191,"T")</f>
        <v>0</v>
      </c>
      <c r="C191" s="234">
        <f>COUNTIF($M$188:M191,"W")+COUNTIF($M$188:M191,"T")</f>
        <v>0</v>
      </c>
      <c r="D191" s="234">
        <f t="shared" si="13"/>
        <v>27</v>
      </c>
      <c r="E191" s="234">
        <v>9</v>
      </c>
      <c r="F191" s="234">
        <v>7</v>
      </c>
      <c r="G191" s="234">
        <f t="shared" si="17"/>
        <v>2009</v>
      </c>
      <c r="H191" s="28">
        <f>DATEVALUE(E191&amp;"/"&amp;F191&amp;"/"&amp;G191)</f>
        <v>40003</v>
      </c>
      <c r="I191" s="29"/>
      <c r="J191" s="7"/>
      <c r="K191" s="8"/>
      <c r="L191" s="207">
        <f t="shared" si="15"/>
      </c>
      <c r="M191" s="43"/>
      <c r="N191" s="16"/>
      <c r="O191" s="254">
        <f t="shared" si="16"/>
      </c>
      <c r="P191" s="11"/>
      <c r="Q191" s="20"/>
      <c r="R191" s="20"/>
      <c r="S191" s="20"/>
      <c r="T191" s="20"/>
      <c r="U191" s="320">
        <f t="shared" si="14"/>
      </c>
      <c r="V191" s="12">
        <f>IF(INFO!B$12&lt;&gt;"",IF(MONTH(H191)-MONTH(INFO!B$12)&gt;0,YEAR(H191)-YEAR(INFO!B$12),IF(MONTH(H191)-MONTH(INFO!B$12)=0,IF(DAY(H191)-DAY(INFO!B$12)&lt;0,YEAR(H191)-YEAR(INFO!B$12)-1,YEAR(H191)-YEAR(INFO!B$12)),YEAR(H191)-YEAR(INFO!B$12)-1)),"")</f>
      </c>
      <c r="W191" s="13"/>
      <c r="X191" s="264">
        <f>IF(INFO!$B$13&lt;&gt;"",IF(INFO!$B$13&lt;&gt;0,IF(W191&lt;&gt;"",IF(W191&lt;&gt;0,W191*100*100/(INFO!$B$13*INFO!$B$13),""),""),""),"")</f>
      </c>
    </row>
    <row r="192" spans="1:24" ht="12.75">
      <c r="A192" s="218">
        <f>COUNTIF($M$2:M192,"W")+COUNTIF($M$2:M192,"T")</f>
        <v>0</v>
      </c>
      <c r="B192" s="234">
        <f>COUNTIF($M$183:M192,"W")+COUNTIF($M$183:M192,"T")</f>
        <v>0</v>
      </c>
      <c r="C192" s="234">
        <f>COUNTIF($M$188:M192,"W")+COUNTIF($M$188:M192,"T")</f>
        <v>0</v>
      </c>
      <c r="D192" s="234">
        <f t="shared" si="13"/>
        <v>27</v>
      </c>
      <c r="E192" s="234">
        <v>10</v>
      </c>
      <c r="F192" s="234">
        <v>7</v>
      </c>
      <c r="G192" s="234">
        <f t="shared" si="17"/>
        <v>2009</v>
      </c>
      <c r="H192" s="28">
        <f>DATEVALUE(E192&amp;"/"&amp;F192&amp;"/"&amp;G192)</f>
        <v>40004</v>
      </c>
      <c r="I192" s="29"/>
      <c r="J192" s="7"/>
      <c r="K192" s="8"/>
      <c r="L192" s="207">
        <f t="shared" si="15"/>
      </c>
      <c r="M192" s="43"/>
      <c r="N192" s="10"/>
      <c r="O192" s="254">
        <f t="shared" si="16"/>
      </c>
      <c r="P192" s="11"/>
      <c r="Q192" s="12"/>
      <c r="R192" s="12"/>
      <c r="S192" s="12"/>
      <c r="T192" s="12"/>
      <c r="U192" s="9">
        <f t="shared" si="14"/>
      </c>
      <c r="V192" s="12">
        <f>IF(INFO!B$12&lt;&gt;"",IF(MONTH(H192)-MONTH(INFO!B$12)&gt;0,YEAR(H192)-YEAR(INFO!B$12),IF(MONTH(H192)-MONTH(INFO!B$12)=0,IF(DAY(H192)-DAY(INFO!B$12)&lt;0,YEAR(H192)-YEAR(INFO!B$12)-1,YEAR(H192)-YEAR(INFO!B$12)),YEAR(H192)-YEAR(INFO!B$12)-1)),"")</f>
      </c>
      <c r="W192" s="13"/>
      <c r="X192" s="264">
        <f>IF(INFO!$B$13&lt;&gt;"",IF(INFO!$B$13&lt;&gt;0,IF(W192&lt;&gt;"",IF(W192&lt;&gt;0,W192*100*100/(INFO!$B$13*INFO!$B$13),""),""),""),"")</f>
      </c>
    </row>
    <row r="193" spans="1:24" ht="12.75">
      <c r="A193" s="218">
        <f>COUNTIF($M$2:M193,"W")+COUNTIF($M$2:M193,"T")</f>
        <v>0</v>
      </c>
      <c r="B193" s="234">
        <f>COUNTIF($M$183:M193,"W")+COUNTIF($M$183:M193,"T")</f>
        <v>0</v>
      </c>
      <c r="C193" s="234">
        <f>COUNTIF($M$188:M193,"W")+COUNTIF($M$188:M193,"T")</f>
        <v>0</v>
      </c>
      <c r="D193" s="234">
        <f t="shared" si="13"/>
        <v>27</v>
      </c>
      <c r="E193" s="234">
        <v>11</v>
      </c>
      <c r="F193" s="234">
        <v>7</v>
      </c>
      <c r="G193" s="234">
        <f t="shared" si="17"/>
        <v>2009</v>
      </c>
      <c r="H193" s="28">
        <f>DATEVALUE(E193&amp;"/"&amp;F193&amp;"/"&amp;G193)</f>
        <v>40005</v>
      </c>
      <c r="I193" s="29"/>
      <c r="J193" s="67"/>
      <c r="K193" s="68"/>
      <c r="L193" s="208">
        <f t="shared" si="15"/>
      </c>
      <c r="M193" s="81"/>
      <c r="N193" s="82"/>
      <c r="O193" s="258">
        <f aca="true" t="shared" si="18" ref="O193:O251">IF(J193&lt;&gt;"",IF(J193=0,"",IF(K193=0,"",K193/J193)),"")</f>
      </c>
      <c r="P193" s="63"/>
      <c r="Q193" s="69"/>
      <c r="R193" s="69"/>
      <c r="S193" s="69"/>
      <c r="T193" s="69"/>
      <c r="U193" s="67">
        <f t="shared" si="14"/>
      </c>
      <c r="V193" s="69">
        <f>IF(INFO!B$12&lt;&gt;"",IF(MONTH(H193)-MONTH(INFO!B$12)&gt;0,YEAR(H193)-YEAR(INFO!B$12),IF(MONTH(H193)-MONTH(INFO!B$12)=0,IF(DAY(H193)-DAY(INFO!B$12)&lt;0,YEAR(H193)-YEAR(INFO!B$12)-1,YEAR(H193)-YEAR(INFO!B$12)),YEAR(H193)-YEAR(INFO!B$12)-1)),"")</f>
      </c>
      <c r="W193" s="70"/>
      <c r="X193" s="268">
        <f>IF(INFO!$B$13&lt;&gt;"",IF(INFO!$B$13&lt;&gt;0,IF(W193&lt;&gt;"",IF(W193&lt;&gt;0,W193*100*100/(INFO!$B$13*INFO!$B$13),""),""),""),"")</f>
      </c>
    </row>
    <row r="194" spans="1:24" ht="13.5" thickBot="1">
      <c r="A194" s="166">
        <f>COUNTIF($M$2:M194,"W")+COUNTIF($M$2:M194,"T")</f>
        <v>0</v>
      </c>
      <c r="B194" s="235">
        <f>COUNTIF($M$183:M194,"W")+COUNTIF($M$183:M194,"T")</f>
        <v>0</v>
      </c>
      <c r="C194" s="235">
        <f>COUNTIF($M$188:M194,"W")+COUNTIF($M$188:M194,"T")</f>
        <v>0</v>
      </c>
      <c r="D194" s="235">
        <f t="shared" si="13"/>
        <v>27</v>
      </c>
      <c r="E194" s="235">
        <v>12</v>
      </c>
      <c r="F194" s="235">
        <v>7</v>
      </c>
      <c r="G194" s="235">
        <f t="shared" si="17"/>
        <v>2009</v>
      </c>
      <c r="H194" s="131">
        <f>DATEVALUE(E194&amp;"/"&amp;F194&amp;"/"&amp;G194)</f>
        <v>40006</v>
      </c>
      <c r="I194" s="132"/>
      <c r="J194" s="90"/>
      <c r="K194" s="91"/>
      <c r="L194" s="209">
        <f t="shared" si="15"/>
      </c>
      <c r="M194" s="86"/>
      <c r="N194" s="87"/>
      <c r="O194" s="259">
        <f t="shared" si="18"/>
      </c>
      <c r="P194" s="92"/>
      <c r="Q194" s="93"/>
      <c r="R194" s="93"/>
      <c r="S194" s="93"/>
      <c r="T194" s="93"/>
      <c r="U194" s="90">
        <f t="shared" si="14"/>
      </c>
      <c r="V194" s="93">
        <f>IF(INFO!B$12&lt;&gt;"",IF(MONTH(H194)-MONTH(INFO!B$12)&gt;0,YEAR(H194)-YEAR(INFO!B$12),IF(MONTH(H194)-MONTH(INFO!B$12)=0,IF(DAY(H194)-DAY(INFO!B$12)&lt;0,YEAR(H194)-YEAR(INFO!B$12)-1,YEAR(H194)-YEAR(INFO!B$12)),YEAR(H194)-YEAR(INFO!B$12)-1)),"")</f>
      </c>
      <c r="W194" s="94"/>
      <c r="X194" s="269">
        <f>IF(INFO!$B$13&lt;&gt;"",IF(INFO!$B$13&lt;&gt;0,IF(W194&lt;&gt;"",IF(W194&lt;&gt;0,W194*100*100/(INFO!$B$13*INFO!$B$13),""),""),""),"")</f>
      </c>
    </row>
    <row r="195" spans="1:24" ht="12.75">
      <c r="A195" s="212">
        <f>COUNTIF($M$2:M195,"W")+COUNTIF($M$2:M195,"T")</f>
        <v>0</v>
      </c>
      <c r="B195" s="236">
        <f>COUNTIF($M$183:M195,"W")+COUNTIF($M$183:M195,"T")</f>
        <v>0</v>
      </c>
      <c r="C195" s="236">
        <f>COUNTIF($M$195:M195,"W")+COUNTIF($M$195:M195,"T")</f>
        <v>0</v>
      </c>
      <c r="D195" s="236">
        <f aca="true" t="shared" si="19" ref="D195:D258">ROUND((H195-H$2)/7,0)</f>
        <v>28</v>
      </c>
      <c r="E195" s="236">
        <v>13</v>
      </c>
      <c r="F195" s="236">
        <v>7</v>
      </c>
      <c r="G195" s="236">
        <f t="shared" si="17"/>
        <v>2009</v>
      </c>
      <c r="H195" s="133">
        <f>DATEVALUE(E195&amp;"/"&amp;F195&amp;"/"&amp;G195)</f>
        <v>40007</v>
      </c>
      <c r="I195" s="134"/>
      <c r="J195" s="46"/>
      <c r="K195" s="47"/>
      <c r="L195" s="207">
        <f t="shared" si="15"/>
      </c>
      <c r="M195" s="64"/>
      <c r="N195" s="49"/>
      <c r="O195" s="257">
        <f t="shared" si="18"/>
      </c>
      <c r="P195" s="48"/>
      <c r="Q195" s="62"/>
      <c r="R195" s="62"/>
      <c r="S195" s="62"/>
      <c r="T195" s="62"/>
      <c r="U195" s="62">
        <f aca="true" t="shared" si="20" ref="U195:U258">IF(V195&lt;&gt;"",IF(S195&gt;0,IF(L195="","",(L195/S195)*(220/(220-V195))*100),""),"")</f>
      </c>
      <c r="V195" s="50">
        <f>IF(INFO!B$12&lt;&gt;"",IF(MONTH(H195)-MONTH(INFO!B$12)&gt;0,YEAR(H195)-YEAR(INFO!B$12),IF(MONTH(H195)-MONTH(INFO!B$12)=0,IF(DAY(H195)-DAY(INFO!B$12)&lt;0,YEAR(H195)-YEAR(INFO!B$12)-1,YEAR(H195)-YEAR(INFO!B$12)),YEAR(H195)-YEAR(INFO!B$12)-1)),"")</f>
      </c>
      <c r="W195" s="51"/>
      <c r="X195" s="267">
        <f>IF(INFO!$B$13&lt;&gt;"",IF(INFO!$B$13&lt;&gt;0,IF(W195&lt;&gt;"",IF(W195&lt;&gt;0,W195*100*100/(INFO!$B$13*INFO!$B$13),""),""),""),"")</f>
      </c>
    </row>
    <row r="196" spans="1:24" ht="12.75">
      <c r="A196" s="218">
        <f>COUNTIF($M$2:M196,"W")+COUNTIF($M$2:M196,"T")</f>
        <v>0</v>
      </c>
      <c r="B196" s="234">
        <f>COUNTIF($M$183:M196,"W")+COUNTIF($M$183:M196,"T")</f>
        <v>0</v>
      </c>
      <c r="C196" s="234">
        <f>COUNTIF($M$195:M196,"W")+COUNTIF($M$195:M196,"T")</f>
        <v>0</v>
      </c>
      <c r="D196" s="234">
        <f t="shared" si="19"/>
        <v>28</v>
      </c>
      <c r="E196" s="234">
        <v>14</v>
      </c>
      <c r="F196" s="234">
        <v>7</v>
      </c>
      <c r="G196" s="234">
        <f t="shared" si="17"/>
        <v>2009</v>
      </c>
      <c r="H196" s="28">
        <f>DATEVALUE(E196&amp;"/"&amp;F196&amp;"/"&amp;G196)</f>
        <v>40008</v>
      </c>
      <c r="I196" s="29"/>
      <c r="J196" s="7"/>
      <c r="K196" s="8"/>
      <c r="L196" s="207">
        <f aca="true" t="shared" si="21" ref="L196:L259">IF(J196&lt;&gt;"",IF(J196=0,IF(K196=0,"","km's ?"),IF(K196&lt;&gt;"",IF(K196=0,"tijd ?",J196/(K196*24)),"")),"")</f>
      </c>
      <c r="M196" s="43"/>
      <c r="N196" s="15"/>
      <c r="O196" s="254">
        <f t="shared" si="18"/>
      </c>
      <c r="P196" s="11"/>
      <c r="Q196" s="12"/>
      <c r="R196" s="12"/>
      <c r="S196" s="12"/>
      <c r="T196" s="12"/>
      <c r="U196" s="9">
        <f t="shared" si="20"/>
      </c>
      <c r="V196" s="12">
        <f>IF(INFO!B$12&lt;&gt;"",IF(MONTH(H196)-MONTH(INFO!B$12)&gt;0,YEAR(H196)-YEAR(INFO!B$12),IF(MONTH(H196)-MONTH(INFO!B$12)=0,IF(DAY(H196)-DAY(INFO!B$12)&lt;0,YEAR(H196)-YEAR(INFO!B$12)-1,YEAR(H196)-YEAR(INFO!B$12)),YEAR(H196)-YEAR(INFO!B$12)-1)),"")</f>
      </c>
      <c r="W196" s="13"/>
      <c r="X196" s="264">
        <f>IF(INFO!$B$13&lt;&gt;"",IF(INFO!$B$13&lt;&gt;0,IF(W196&lt;&gt;"",IF(W196&lt;&gt;0,W196*100*100/(INFO!$B$13*INFO!$B$13),""),""),""),"")</f>
      </c>
    </row>
    <row r="197" spans="1:24" ht="12.75">
      <c r="A197" s="218">
        <f>COUNTIF($M$2:M197,"W")+COUNTIF($M$2:M197,"T")</f>
        <v>0</v>
      </c>
      <c r="B197" s="234">
        <f>COUNTIF($M$183:M197,"W")+COUNTIF($M$183:M197,"T")</f>
        <v>0</v>
      </c>
      <c r="C197" s="234">
        <f>COUNTIF($M$195:M197,"W")+COUNTIF($M$195:M197,"T")</f>
        <v>0</v>
      </c>
      <c r="D197" s="234">
        <f t="shared" si="19"/>
        <v>28</v>
      </c>
      <c r="E197" s="234">
        <v>15</v>
      </c>
      <c r="F197" s="234">
        <v>7</v>
      </c>
      <c r="G197" s="234">
        <f t="shared" si="17"/>
        <v>2009</v>
      </c>
      <c r="H197" s="28">
        <f>DATEVALUE(E197&amp;"/"&amp;F197&amp;"/"&amp;G197)</f>
        <v>40009</v>
      </c>
      <c r="I197" s="29"/>
      <c r="J197" s="7"/>
      <c r="K197" s="8"/>
      <c r="L197" s="207">
        <f t="shared" si="21"/>
      </c>
      <c r="M197" s="43"/>
      <c r="N197" s="10"/>
      <c r="O197" s="254">
        <f t="shared" si="18"/>
      </c>
      <c r="P197" s="11"/>
      <c r="Q197" s="20"/>
      <c r="R197" s="20"/>
      <c r="S197" s="20"/>
      <c r="T197" s="20"/>
      <c r="U197" s="320">
        <f t="shared" si="20"/>
      </c>
      <c r="V197" s="12">
        <f>IF(INFO!B$12&lt;&gt;"",IF(MONTH(H197)-MONTH(INFO!B$12)&gt;0,YEAR(H197)-YEAR(INFO!B$12),IF(MONTH(H197)-MONTH(INFO!B$12)=0,IF(DAY(H197)-DAY(INFO!B$12)&lt;0,YEAR(H197)-YEAR(INFO!B$12)-1,YEAR(H197)-YEAR(INFO!B$12)),YEAR(H197)-YEAR(INFO!B$12)-1)),"")</f>
      </c>
      <c r="W197" s="13"/>
      <c r="X197" s="264">
        <f>IF(INFO!$B$13&lt;&gt;"",IF(INFO!$B$13&lt;&gt;0,IF(W197&lt;&gt;"",IF(W197&lt;&gt;0,W197*100*100/(INFO!$B$13*INFO!$B$13),""),""),""),"")</f>
      </c>
    </row>
    <row r="198" spans="1:24" ht="12.75">
      <c r="A198" s="218">
        <f>COUNTIF($M$2:M198,"W")+COUNTIF($M$2:M198,"T")</f>
        <v>0</v>
      </c>
      <c r="B198" s="234">
        <f>COUNTIF($M$183:M198,"W")+COUNTIF($M$183:M198,"T")</f>
        <v>0</v>
      </c>
      <c r="C198" s="234">
        <f>COUNTIF($M$195:M198,"W")+COUNTIF($M$195:M198,"T")</f>
        <v>0</v>
      </c>
      <c r="D198" s="234">
        <f t="shared" si="19"/>
        <v>28</v>
      </c>
      <c r="E198" s="234">
        <v>16</v>
      </c>
      <c r="F198" s="234">
        <v>7</v>
      </c>
      <c r="G198" s="234">
        <f aca="true" t="shared" si="22" ref="G198:G261">G197</f>
        <v>2009</v>
      </c>
      <c r="H198" s="28">
        <f>DATEVALUE(E198&amp;"/"&amp;F198&amp;"/"&amp;G198)</f>
        <v>40010</v>
      </c>
      <c r="I198" s="29"/>
      <c r="J198" s="7"/>
      <c r="K198" s="8"/>
      <c r="L198" s="207">
        <f t="shared" si="21"/>
      </c>
      <c r="M198" s="43"/>
      <c r="N198" s="10"/>
      <c r="O198" s="254">
        <f t="shared" si="18"/>
      </c>
      <c r="P198" s="11"/>
      <c r="Q198" s="12"/>
      <c r="R198" s="12"/>
      <c r="S198" s="12"/>
      <c r="T198" s="12"/>
      <c r="U198" s="9">
        <f t="shared" si="20"/>
      </c>
      <c r="V198" s="12">
        <f>IF(INFO!B$12&lt;&gt;"",IF(MONTH(H198)-MONTH(INFO!B$12)&gt;0,YEAR(H198)-YEAR(INFO!B$12),IF(MONTH(H198)-MONTH(INFO!B$12)=0,IF(DAY(H198)-DAY(INFO!B$12)&lt;0,YEAR(H198)-YEAR(INFO!B$12)-1,YEAR(H198)-YEAR(INFO!B$12)),YEAR(H198)-YEAR(INFO!B$12)-1)),"")</f>
      </c>
      <c r="W198" s="13"/>
      <c r="X198" s="264">
        <f>IF(INFO!$B$13&lt;&gt;"",IF(INFO!$B$13&lt;&gt;0,IF(W198&lt;&gt;"",IF(W198&lt;&gt;0,W198*100*100/(INFO!$B$13*INFO!$B$13),""),""),""),"")</f>
      </c>
    </row>
    <row r="199" spans="1:24" ht="12.75">
      <c r="A199" s="218">
        <f>COUNTIF($M$2:M199,"W")+COUNTIF($M$2:M199,"T")</f>
        <v>0</v>
      </c>
      <c r="B199" s="234">
        <f>COUNTIF($M$183:M199,"W")+COUNTIF($M$183:M199,"T")</f>
        <v>0</v>
      </c>
      <c r="C199" s="234">
        <f>COUNTIF($M$195:M199,"W")+COUNTIF($M$195:M199,"T")</f>
        <v>0</v>
      </c>
      <c r="D199" s="234">
        <f t="shared" si="19"/>
        <v>28</v>
      </c>
      <c r="E199" s="234">
        <v>17</v>
      </c>
      <c r="F199" s="234">
        <v>7</v>
      </c>
      <c r="G199" s="234">
        <f t="shared" si="22"/>
        <v>2009</v>
      </c>
      <c r="H199" s="28">
        <f>DATEVALUE(E199&amp;"/"&amp;F199&amp;"/"&amp;G199)</f>
        <v>40011</v>
      </c>
      <c r="I199" s="29"/>
      <c r="J199" s="7"/>
      <c r="K199" s="8"/>
      <c r="L199" s="207">
        <f t="shared" si="21"/>
      </c>
      <c r="M199" s="43"/>
      <c r="N199" s="10"/>
      <c r="O199" s="254">
        <f t="shared" si="18"/>
      </c>
      <c r="P199" s="11"/>
      <c r="Q199" s="12"/>
      <c r="R199" s="12"/>
      <c r="S199" s="12"/>
      <c r="T199" s="12"/>
      <c r="U199" s="9">
        <f t="shared" si="20"/>
      </c>
      <c r="V199" s="12">
        <f>IF(INFO!B$12&lt;&gt;"",IF(MONTH(H199)-MONTH(INFO!B$12)&gt;0,YEAR(H199)-YEAR(INFO!B$12),IF(MONTH(H199)-MONTH(INFO!B$12)=0,IF(DAY(H199)-DAY(INFO!B$12)&lt;0,YEAR(H199)-YEAR(INFO!B$12)-1,YEAR(H199)-YEAR(INFO!B$12)),YEAR(H199)-YEAR(INFO!B$12)-1)),"")</f>
      </c>
      <c r="W199" s="13"/>
      <c r="X199" s="264">
        <f>IF(INFO!$B$13&lt;&gt;"",IF(INFO!$B$13&lt;&gt;0,IF(W199&lt;&gt;"",IF(W199&lt;&gt;0,W199*100*100/(INFO!$B$13*INFO!$B$13),""),""),""),"")</f>
      </c>
    </row>
    <row r="200" spans="1:24" ht="12.75">
      <c r="A200" s="218">
        <f>COUNTIF($M$2:M200,"W")+COUNTIF($M$2:M200,"T")</f>
        <v>0</v>
      </c>
      <c r="B200" s="234">
        <f>COUNTIF($M$183:M200,"W")+COUNTIF($M$183:M200,"T")</f>
        <v>0</v>
      </c>
      <c r="C200" s="234">
        <f>COUNTIF($M$195:M200,"W")+COUNTIF($M$195:M200,"T")</f>
        <v>0</v>
      </c>
      <c r="D200" s="234">
        <f t="shared" si="19"/>
        <v>28</v>
      </c>
      <c r="E200" s="234">
        <v>18</v>
      </c>
      <c r="F200" s="234">
        <v>7</v>
      </c>
      <c r="G200" s="234">
        <f t="shared" si="22"/>
        <v>2009</v>
      </c>
      <c r="H200" s="28">
        <f>DATEVALUE(E200&amp;"/"&amp;F200&amp;"/"&amp;G200)</f>
        <v>40012</v>
      </c>
      <c r="I200" s="29"/>
      <c r="J200" s="67"/>
      <c r="K200" s="68"/>
      <c r="L200" s="208">
        <f t="shared" si="21"/>
      </c>
      <c r="M200" s="81"/>
      <c r="N200" s="82"/>
      <c r="O200" s="258">
        <f t="shared" si="18"/>
      </c>
      <c r="P200" s="63"/>
      <c r="Q200" s="69"/>
      <c r="R200" s="69"/>
      <c r="S200" s="69"/>
      <c r="T200" s="69"/>
      <c r="U200" s="67">
        <f t="shared" si="20"/>
      </c>
      <c r="V200" s="69">
        <f>IF(INFO!B$12&lt;&gt;"",IF(MONTH(H200)-MONTH(INFO!B$12)&gt;0,YEAR(H200)-YEAR(INFO!B$12),IF(MONTH(H200)-MONTH(INFO!B$12)=0,IF(DAY(H200)-DAY(INFO!B$12)&lt;0,YEAR(H200)-YEAR(INFO!B$12)-1,YEAR(H200)-YEAR(INFO!B$12)),YEAR(H200)-YEAR(INFO!B$12)-1)),"")</f>
      </c>
      <c r="W200" s="70"/>
      <c r="X200" s="268">
        <f>IF(INFO!$B$13&lt;&gt;"",IF(INFO!$B$13&lt;&gt;0,IF(W200&lt;&gt;"",IF(W200&lt;&gt;0,W200*100*100/(INFO!$B$13*INFO!$B$13),""),""),""),"")</f>
      </c>
    </row>
    <row r="201" spans="1:24" ht="13.5" thickBot="1">
      <c r="A201" s="166">
        <f>COUNTIF($M$2:M201,"W")+COUNTIF($M$2:M201,"T")</f>
        <v>0</v>
      </c>
      <c r="B201" s="235">
        <f>COUNTIF($M$183:M201,"W")+COUNTIF($M$183:M201,"T")</f>
        <v>0</v>
      </c>
      <c r="C201" s="235">
        <f>COUNTIF($M$195:M201,"W")+COUNTIF($M$195:M201,"T")</f>
        <v>0</v>
      </c>
      <c r="D201" s="235">
        <f t="shared" si="19"/>
        <v>28</v>
      </c>
      <c r="E201" s="235">
        <v>19</v>
      </c>
      <c r="F201" s="235">
        <v>7</v>
      </c>
      <c r="G201" s="235">
        <f t="shared" si="22"/>
        <v>2009</v>
      </c>
      <c r="H201" s="131">
        <f>DATEVALUE(E201&amp;"/"&amp;F201&amp;"/"&amp;G201)</f>
        <v>40013</v>
      </c>
      <c r="I201" s="132"/>
      <c r="J201" s="90"/>
      <c r="K201" s="91"/>
      <c r="L201" s="209">
        <f t="shared" si="21"/>
      </c>
      <c r="M201" s="86"/>
      <c r="N201" s="87"/>
      <c r="O201" s="259">
        <f t="shared" si="18"/>
      </c>
      <c r="P201" s="92"/>
      <c r="Q201" s="93"/>
      <c r="R201" s="93"/>
      <c r="S201" s="93"/>
      <c r="T201" s="93"/>
      <c r="U201" s="90">
        <f t="shared" si="20"/>
      </c>
      <c r="V201" s="93">
        <f>IF(INFO!B$12&lt;&gt;"",IF(MONTH(H201)-MONTH(INFO!B$12)&gt;0,YEAR(H201)-YEAR(INFO!B$12),IF(MONTH(H201)-MONTH(INFO!B$12)=0,IF(DAY(H201)-DAY(INFO!B$12)&lt;0,YEAR(H201)-YEAR(INFO!B$12)-1,YEAR(H201)-YEAR(INFO!B$12)),YEAR(H201)-YEAR(INFO!B$12)-1)),"")</f>
      </c>
      <c r="W201" s="94"/>
      <c r="X201" s="269">
        <f>IF(INFO!$B$13&lt;&gt;"",IF(INFO!$B$13&lt;&gt;0,IF(W201&lt;&gt;"",IF(W201&lt;&gt;0,W201*100*100/(INFO!$B$13*INFO!$B$13),""),""),""),"")</f>
      </c>
    </row>
    <row r="202" spans="1:24" ht="12.75">
      <c r="A202" s="212">
        <f>COUNTIF($M$2:M202,"W")+COUNTIF($M$2:M202,"T")</f>
        <v>0</v>
      </c>
      <c r="B202" s="236">
        <f>COUNTIF($M$183:M202,"W")+COUNTIF($M$183:M202,"T")</f>
        <v>0</v>
      </c>
      <c r="C202" s="236">
        <f>COUNTIF($M$202:M202,"W")+COUNTIF($M$202:M202,"T")</f>
        <v>0</v>
      </c>
      <c r="D202" s="236">
        <f t="shared" si="19"/>
        <v>29</v>
      </c>
      <c r="E202" s="236">
        <v>20</v>
      </c>
      <c r="F202" s="236">
        <v>7</v>
      </c>
      <c r="G202" s="236">
        <f t="shared" si="22"/>
        <v>2009</v>
      </c>
      <c r="H202" s="133">
        <f>DATEVALUE(E202&amp;"/"&amp;F202&amp;"/"&amp;G202)</f>
        <v>40014</v>
      </c>
      <c r="I202" s="134"/>
      <c r="J202" s="46"/>
      <c r="K202" s="47"/>
      <c r="L202" s="207">
        <f t="shared" si="21"/>
      </c>
      <c r="M202" s="64"/>
      <c r="N202" s="49"/>
      <c r="O202" s="257">
        <f t="shared" si="18"/>
      </c>
      <c r="P202" s="48"/>
      <c r="Q202" s="50"/>
      <c r="R202" s="50"/>
      <c r="S202" s="50"/>
      <c r="T202" s="50"/>
      <c r="U202" s="62">
        <f t="shared" si="20"/>
      </c>
      <c r="V202" s="50">
        <f>IF(INFO!B$12&lt;&gt;"",IF(MONTH(H202)-MONTH(INFO!B$12)&gt;0,YEAR(H202)-YEAR(INFO!B$12),IF(MONTH(H202)-MONTH(INFO!B$12)=0,IF(DAY(H202)-DAY(INFO!B$12)&lt;0,YEAR(H202)-YEAR(INFO!B$12)-1,YEAR(H202)-YEAR(INFO!B$12)),YEAR(H202)-YEAR(INFO!B$12)-1)),"")</f>
      </c>
      <c r="W202" s="51"/>
      <c r="X202" s="267">
        <f>IF(INFO!$B$13&lt;&gt;"",IF(INFO!$B$13&lt;&gt;0,IF(W202&lt;&gt;"",IF(W202&lt;&gt;0,W202*100*100/(INFO!$B$13*INFO!$B$13),""),""),""),"")</f>
      </c>
    </row>
    <row r="203" spans="1:24" ht="12.75">
      <c r="A203" s="218">
        <f>COUNTIF($M$2:M203,"W")+COUNTIF($M$2:M203,"T")</f>
        <v>0</v>
      </c>
      <c r="B203" s="234">
        <f>COUNTIF($M$183:M203,"W")+COUNTIF($M$183:M203,"T")</f>
        <v>0</v>
      </c>
      <c r="C203" s="234">
        <f>COUNTIF($M$202:M203,"W")+COUNTIF($M$202:M203,"T")</f>
        <v>0</v>
      </c>
      <c r="D203" s="234">
        <f t="shared" si="19"/>
        <v>29</v>
      </c>
      <c r="E203" s="234">
        <v>21</v>
      </c>
      <c r="F203" s="234">
        <v>7</v>
      </c>
      <c r="G203" s="234">
        <f t="shared" si="22"/>
        <v>2009</v>
      </c>
      <c r="H203" s="28">
        <f>DATEVALUE(E203&amp;"/"&amp;F203&amp;"/"&amp;G203)</f>
        <v>40015</v>
      </c>
      <c r="I203" s="29"/>
      <c r="J203" s="67"/>
      <c r="K203" s="68"/>
      <c r="L203" s="208">
        <f t="shared" si="21"/>
      </c>
      <c r="M203" s="81"/>
      <c r="N203" s="82"/>
      <c r="O203" s="258">
        <f t="shared" si="18"/>
      </c>
      <c r="P203" s="63"/>
      <c r="Q203" s="69"/>
      <c r="R203" s="69"/>
      <c r="S203" s="69"/>
      <c r="T203" s="69"/>
      <c r="U203" s="67">
        <f t="shared" si="20"/>
      </c>
      <c r="V203" s="69">
        <f>IF(INFO!B$12&lt;&gt;"",IF(MONTH(H203)-MONTH(INFO!B$12)&gt;0,YEAR(H203)-YEAR(INFO!B$12),IF(MONTH(H203)-MONTH(INFO!B$12)=0,IF(DAY(H203)-DAY(INFO!B$12)&lt;0,YEAR(H203)-YEAR(INFO!B$12)-1,YEAR(H203)-YEAR(INFO!B$12)),YEAR(H203)-YEAR(INFO!B$12)-1)),"")</f>
      </c>
      <c r="W203" s="70"/>
      <c r="X203" s="268">
        <f>IF(INFO!$B$13&lt;&gt;"",IF(INFO!$B$13&lt;&gt;0,IF(W203&lt;&gt;"",IF(W203&lt;&gt;0,W203*100*100/(INFO!$B$13*INFO!$B$13),""),""),""),"")</f>
      </c>
    </row>
    <row r="204" spans="1:24" ht="12.75">
      <c r="A204" s="218">
        <f>COUNTIF($M$2:M204,"W")+COUNTIF($M$2:M204,"T")</f>
        <v>0</v>
      </c>
      <c r="B204" s="234">
        <f>COUNTIF($M$183:M204,"W")+COUNTIF($M$183:M204,"T")</f>
        <v>0</v>
      </c>
      <c r="C204" s="234">
        <f>COUNTIF($M$202:M204,"W")+COUNTIF($M$202:M204,"T")</f>
        <v>0</v>
      </c>
      <c r="D204" s="234">
        <f t="shared" si="19"/>
        <v>29</v>
      </c>
      <c r="E204" s="234">
        <v>22</v>
      </c>
      <c r="F204" s="234">
        <v>7</v>
      </c>
      <c r="G204" s="234">
        <f t="shared" si="22"/>
        <v>2009</v>
      </c>
      <c r="H204" s="28">
        <f>DATEVALUE(E204&amp;"/"&amp;F204&amp;"/"&amp;G204)</f>
        <v>40016</v>
      </c>
      <c r="I204" s="29"/>
      <c r="J204" s="7"/>
      <c r="K204" s="8"/>
      <c r="L204" s="207">
        <f t="shared" si="21"/>
      </c>
      <c r="M204" s="43"/>
      <c r="N204" s="15"/>
      <c r="O204" s="254">
        <f t="shared" si="18"/>
      </c>
      <c r="P204" s="11"/>
      <c r="Q204" s="12"/>
      <c r="R204" s="12"/>
      <c r="S204" s="12"/>
      <c r="T204" s="12"/>
      <c r="U204" s="9">
        <f t="shared" si="20"/>
      </c>
      <c r="V204" s="12">
        <f>IF(INFO!B$12&lt;&gt;"",IF(MONTH(H204)-MONTH(INFO!B$12)&gt;0,YEAR(H204)-YEAR(INFO!B$12),IF(MONTH(H204)-MONTH(INFO!B$12)=0,IF(DAY(H204)-DAY(INFO!B$12)&lt;0,YEAR(H204)-YEAR(INFO!B$12)-1,YEAR(H204)-YEAR(INFO!B$12)),YEAR(H204)-YEAR(INFO!B$12)-1)),"")</f>
      </c>
      <c r="W204" s="13"/>
      <c r="X204" s="264">
        <f>IF(INFO!$B$13&lt;&gt;"",IF(INFO!$B$13&lt;&gt;0,IF(W204&lt;&gt;"",IF(W204&lt;&gt;0,W204*100*100/(INFO!$B$13*INFO!$B$13),""),""),""),"")</f>
      </c>
    </row>
    <row r="205" spans="1:24" ht="12.75">
      <c r="A205" s="218">
        <f>COUNTIF($M$2:M205,"W")+COUNTIF($M$2:M205,"T")</f>
        <v>0</v>
      </c>
      <c r="B205" s="234">
        <f>COUNTIF($M$183:M205,"W")+COUNTIF($M$183:M205,"T")</f>
        <v>0</v>
      </c>
      <c r="C205" s="234">
        <f>COUNTIF($M$202:M205,"W")+COUNTIF($M$202:M205,"T")</f>
        <v>0</v>
      </c>
      <c r="D205" s="234">
        <f t="shared" si="19"/>
        <v>29</v>
      </c>
      <c r="E205" s="234">
        <v>23</v>
      </c>
      <c r="F205" s="234">
        <v>7</v>
      </c>
      <c r="G205" s="234">
        <f t="shared" si="22"/>
        <v>2009</v>
      </c>
      <c r="H205" s="28">
        <f>DATEVALUE(E205&amp;"/"&amp;F205&amp;"/"&amp;G205)</f>
        <v>40017</v>
      </c>
      <c r="I205" s="29"/>
      <c r="J205" s="7"/>
      <c r="K205" s="8"/>
      <c r="L205" s="207">
        <f t="shared" si="21"/>
      </c>
      <c r="M205" s="43"/>
      <c r="N205" s="10"/>
      <c r="O205" s="254">
        <f t="shared" si="18"/>
      </c>
      <c r="P205" s="11"/>
      <c r="Q205" s="12"/>
      <c r="R205" s="12"/>
      <c r="S205" s="12"/>
      <c r="T205" s="12"/>
      <c r="U205" s="9">
        <f t="shared" si="20"/>
      </c>
      <c r="V205" s="12">
        <f>IF(INFO!B$12&lt;&gt;"",IF(MONTH(H205)-MONTH(INFO!B$12)&gt;0,YEAR(H205)-YEAR(INFO!B$12),IF(MONTH(H205)-MONTH(INFO!B$12)=0,IF(DAY(H205)-DAY(INFO!B$12)&lt;0,YEAR(H205)-YEAR(INFO!B$12)-1,YEAR(H205)-YEAR(INFO!B$12)),YEAR(H205)-YEAR(INFO!B$12)-1)),"")</f>
      </c>
      <c r="W205" s="13"/>
      <c r="X205" s="264">
        <f>IF(INFO!$B$13&lt;&gt;"",IF(INFO!$B$13&lt;&gt;0,IF(W205&lt;&gt;"",IF(W205&lt;&gt;0,W205*100*100/(INFO!$B$13*INFO!$B$13),""),""),""),"")</f>
      </c>
    </row>
    <row r="206" spans="1:24" ht="12.75">
      <c r="A206" s="218">
        <f>COUNTIF($M$2:M206,"W")+COUNTIF($M$2:M206,"T")</f>
        <v>0</v>
      </c>
      <c r="B206" s="234">
        <f>COUNTIF($M$183:M206,"W")+COUNTIF($M$183:M206,"T")</f>
        <v>0</v>
      </c>
      <c r="C206" s="234">
        <f>COUNTIF($M$202:M206,"W")+COUNTIF($M$202:M206,"T")</f>
        <v>0</v>
      </c>
      <c r="D206" s="234">
        <f t="shared" si="19"/>
        <v>29</v>
      </c>
      <c r="E206" s="234">
        <v>24</v>
      </c>
      <c r="F206" s="234">
        <v>7</v>
      </c>
      <c r="G206" s="234">
        <f t="shared" si="22"/>
        <v>2009</v>
      </c>
      <c r="H206" s="28">
        <f>DATEVALUE(E206&amp;"/"&amp;F206&amp;"/"&amp;G206)</f>
        <v>40018</v>
      </c>
      <c r="I206" s="29"/>
      <c r="J206" s="7"/>
      <c r="K206" s="8"/>
      <c r="L206" s="207">
        <f t="shared" si="21"/>
      </c>
      <c r="M206" s="43"/>
      <c r="N206" s="10"/>
      <c r="O206" s="254">
        <f t="shared" si="18"/>
      </c>
      <c r="P206" s="11"/>
      <c r="Q206" s="12"/>
      <c r="R206" s="12"/>
      <c r="S206" s="12"/>
      <c r="T206" s="12"/>
      <c r="U206" s="9">
        <f t="shared" si="20"/>
      </c>
      <c r="V206" s="12">
        <f>IF(INFO!B$12&lt;&gt;"",IF(MONTH(H206)-MONTH(INFO!B$12)&gt;0,YEAR(H206)-YEAR(INFO!B$12),IF(MONTH(H206)-MONTH(INFO!B$12)=0,IF(DAY(H206)-DAY(INFO!B$12)&lt;0,YEAR(H206)-YEAR(INFO!B$12)-1,YEAR(H206)-YEAR(INFO!B$12)),YEAR(H206)-YEAR(INFO!B$12)-1)),"")</f>
      </c>
      <c r="W206" s="13"/>
      <c r="X206" s="264">
        <f>IF(INFO!$B$13&lt;&gt;"",IF(INFO!$B$13&lt;&gt;0,IF(W206&lt;&gt;"",IF(W206&lt;&gt;0,W206*100*100/(INFO!$B$13*INFO!$B$13),""),""),""),"")</f>
      </c>
    </row>
    <row r="207" spans="1:24" ht="12.75">
      <c r="A207" s="218">
        <f>COUNTIF($M$2:M207,"W")+COUNTIF($M$2:M207,"T")</f>
        <v>0</v>
      </c>
      <c r="B207" s="234">
        <f>COUNTIF($M$183:M207,"W")+COUNTIF($M$183:M207,"T")</f>
        <v>0</v>
      </c>
      <c r="C207" s="234">
        <f>COUNTIF($M$202:M207,"W")+COUNTIF($M$202:M207,"T")</f>
        <v>0</v>
      </c>
      <c r="D207" s="234">
        <f t="shared" si="19"/>
        <v>29</v>
      </c>
      <c r="E207" s="234">
        <v>25</v>
      </c>
      <c r="F207" s="234">
        <v>7</v>
      </c>
      <c r="G207" s="234">
        <f t="shared" si="22"/>
        <v>2009</v>
      </c>
      <c r="H207" s="28">
        <f>DATEVALUE(E207&amp;"/"&amp;F207&amp;"/"&amp;G207)</f>
        <v>40019</v>
      </c>
      <c r="I207" s="29"/>
      <c r="J207" s="67"/>
      <c r="K207" s="68"/>
      <c r="L207" s="208">
        <f t="shared" si="21"/>
      </c>
      <c r="M207" s="81"/>
      <c r="N207" s="82"/>
      <c r="O207" s="258">
        <f t="shared" si="18"/>
      </c>
      <c r="P207" s="63"/>
      <c r="Q207" s="69"/>
      <c r="R207" s="69"/>
      <c r="S207" s="69"/>
      <c r="T207" s="69"/>
      <c r="U207" s="67">
        <f t="shared" si="20"/>
      </c>
      <c r="V207" s="69">
        <f>IF(INFO!B$12&lt;&gt;"",IF(MONTH(H207)-MONTH(INFO!B$12)&gt;0,YEAR(H207)-YEAR(INFO!B$12),IF(MONTH(H207)-MONTH(INFO!B$12)=0,IF(DAY(H207)-DAY(INFO!B$12)&lt;0,YEAR(H207)-YEAR(INFO!B$12)-1,YEAR(H207)-YEAR(INFO!B$12)),YEAR(H207)-YEAR(INFO!B$12)-1)),"")</f>
      </c>
      <c r="W207" s="70"/>
      <c r="X207" s="268">
        <f>IF(INFO!$B$13&lt;&gt;"",IF(INFO!$B$13&lt;&gt;0,IF(W207&lt;&gt;"",IF(W207&lt;&gt;0,W207*100*100/(INFO!$B$13*INFO!$B$13),""),""),""),"")</f>
      </c>
    </row>
    <row r="208" spans="1:24" ht="13.5" thickBot="1">
      <c r="A208" s="166">
        <f>COUNTIF($M$2:M208,"W")+COUNTIF($M$2:M208,"T")</f>
        <v>0</v>
      </c>
      <c r="B208" s="235">
        <f>COUNTIF($M$183:M208,"W")+COUNTIF($M$183:M208,"T")</f>
        <v>0</v>
      </c>
      <c r="C208" s="235">
        <f>COUNTIF($M$202:M208,"W")+COUNTIF($M$202:M208,"T")</f>
        <v>0</v>
      </c>
      <c r="D208" s="235">
        <f t="shared" si="19"/>
        <v>29</v>
      </c>
      <c r="E208" s="235">
        <v>26</v>
      </c>
      <c r="F208" s="235">
        <v>7</v>
      </c>
      <c r="G208" s="235">
        <f t="shared" si="22"/>
        <v>2009</v>
      </c>
      <c r="H208" s="131">
        <f>DATEVALUE(E208&amp;"/"&amp;F208&amp;"/"&amp;G208)</f>
        <v>40020</v>
      </c>
      <c r="I208" s="132"/>
      <c r="J208" s="90"/>
      <c r="K208" s="91"/>
      <c r="L208" s="209">
        <f t="shared" si="21"/>
      </c>
      <c r="M208" s="86"/>
      <c r="N208" s="87"/>
      <c r="O208" s="259">
        <f t="shared" si="18"/>
      </c>
      <c r="P208" s="92"/>
      <c r="Q208" s="93"/>
      <c r="R208" s="93"/>
      <c r="S208" s="93"/>
      <c r="T208" s="93"/>
      <c r="U208" s="90">
        <f t="shared" si="20"/>
      </c>
      <c r="V208" s="93">
        <f>IF(INFO!B$12&lt;&gt;"",IF(MONTH(H208)-MONTH(INFO!B$12)&gt;0,YEAR(H208)-YEAR(INFO!B$12),IF(MONTH(H208)-MONTH(INFO!B$12)=0,IF(DAY(H208)-DAY(INFO!B$12)&lt;0,YEAR(H208)-YEAR(INFO!B$12)-1,YEAR(H208)-YEAR(INFO!B$12)),YEAR(H208)-YEAR(INFO!B$12)-1)),"")</f>
      </c>
      <c r="W208" s="94"/>
      <c r="X208" s="269">
        <f>IF(INFO!$B$13&lt;&gt;"",IF(INFO!$B$13&lt;&gt;0,IF(W208&lt;&gt;"",IF(W208&lt;&gt;0,W208*100*100/(INFO!$B$13*INFO!$B$13),""),""),""),"")</f>
      </c>
    </row>
    <row r="209" spans="1:24" ht="12.75">
      <c r="A209" s="212">
        <f>COUNTIF($M$2:M209,"W")+COUNTIF($M$2:M209,"T")</f>
        <v>0</v>
      </c>
      <c r="B209" s="236">
        <f>COUNTIF($M$183:M209,"W")+COUNTIF($M$183:M209,"T")</f>
        <v>0</v>
      </c>
      <c r="C209" s="236">
        <f>COUNTIF($M$209:M209,"W")+COUNTIF($M$209:M209,"T")</f>
        <v>0</v>
      </c>
      <c r="D209" s="236">
        <f t="shared" si="19"/>
        <v>30</v>
      </c>
      <c r="E209" s="236">
        <v>27</v>
      </c>
      <c r="F209" s="236">
        <v>7</v>
      </c>
      <c r="G209" s="236">
        <f t="shared" si="22"/>
        <v>2009</v>
      </c>
      <c r="H209" s="133">
        <f>DATEVALUE(E209&amp;"/"&amp;F209&amp;"/"&amp;G209)</f>
        <v>40021</v>
      </c>
      <c r="I209" s="134"/>
      <c r="J209" s="46"/>
      <c r="K209" s="47"/>
      <c r="L209" s="207">
        <f t="shared" si="21"/>
      </c>
      <c r="M209" s="64"/>
      <c r="N209" s="49"/>
      <c r="O209" s="257">
        <f t="shared" si="18"/>
      </c>
      <c r="P209" s="48"/>
      <c r="Q209" s="62"/>
      <c r="R209" s="62"/>
      <c r="S209" s="62"/>
      <c r="T209" s="62"/>
      <c r="U209" s="62">
        <f t="shared" si="20"/>
      </c>
      <c r="V209" s="50">
        <f>IF(INFO!B$12&lt;&gt;"",IF(MONTH(H209)-MONTH(INFO!B$12)&gt;0,YEAR(H209)-YEAR(INFO!B$12),IF(MONTH(H209)-MONTH(INFO!B$12)=0,IF(DAY(H209)-DAY(INFO!B$12)&lt;0,YEAR(H209)-YEAR(INFO!B$12)-1,YEAR(H209)-YEAR(INFO!B$12)),YEAR(H209)-YEAR(INFO!B$12)-1)),"")</f>
      </c>
      <c r="W209" s="51"/>
      <c r="X209" s="267">
        <f>IF(INFO!$B$13&lt;&gt;"",IF(INFO!$B$13&lt;&gt;0,IF(W209&lt;&gt;"",IF(W209&lt;&gt;0,W209*100*100/(INFO!$B$13*INFO!$B$13),""),""),""),"")</f>
      </c>
    </row>
    <row r="210" spans="1:24" ht="12.75">
      <c r="A210" s="218">
        <f>COUNTIF($M$2:M210,"W")+COUNTIF($M$2:M210,"T")</f>
        <v>0</v>
      </c>
      <c r="B210" s="234">
        <f>COUNTIF($M$183:M210,"W")+COUNTIF($M$183:M210,"T")</f>
        <v>0</v>
      </c>
      <c r="C210" s="234">
        <f>COUNTIF($M$209:M210,"W")+COUNTIF($M$209:M210,"T")</f>
        <v>0</v>
      </c>
      <c r="D210" s="234">
        <f t="shared" si="19"/>
        <v>30</v>
      </c>
      <c r="E210" s="234">
        <v>28</v>
      </c>
      <c r="F210" s="234">
        <v>7</v>
      </c>
      <c r="G210" s="234">
        <f t="shared" si="22"/>
        <v>2009</v>
      </c>
      <c r="H210" s="28">
        <f>DATEVALUE(E210&amp;"/"&amp;F210&amp;"/"&amp;G210)</f>
        <v>40022</v>
      </c>
      <c r="I210" s="29"/>
      <c r="J210" s="7"/>
      <c r="K210" s="8"/>
      <c r="L210" s="207">
        <f t="shared" si="21"/>
      </c>
      <c r="M210" s="43"/>
      <c r="N210" s="10"/>
      <c r="O210" s="254">
        <f t="shared" si="18"/>
      </c>
      <c r="P210" s="11"/>
      <c r="Q210" s="12"/>
      <c r="R210" s="12"/>
      <c r="S210" s="12"/>
      <c r="T210" s="12"/>
      <c r="U210" s="9">
        <f t="shared" si="20"/>
      </c>
      <c r="V210" s="12">
        <f>IF(INFO!B$12&lt;&gt;"",IF(MONTH(H210)-MONTH(INFO!B$12)&gt;0,YEAR(H210)-YEAR(INFO!B$12),IF(MONTH(H210)-MONTH(INFO!B$12)=0,IF(DAY(H210)-DAY(INFO!B$12)&lt;0,YEAR(H210)-YEAR(INFO!B$12)-1,YEAR(H210)-YEAR(INFO!B$12)),YEAR(H210)-YEAR(INFO!B$12)-1)),"")</f>
      </c>
      <c r="W210" s="13"/>
      <c r="X210" s="264">
        <f>IF(INFO!$B$13&lt;&gt;"",IF(INFO!$B$13&lt;&gt;0,IF(W210&lt;&gt;"",IF(W210&lt;&gt;0,W210*100*100/(INFO!$B$13*INFO!$B$13),""),""),""),"")</f>
      </c>
    </row>
    <row r="211" spans="1:24" ht="12.75">
      <c r="A211" s="218">
        <f>COUNTIF($M$2:M211,"W")+COUNTIF($M$2:M211,"T")</f>
        <v>0</v>
      </c>
      <c r="B211" s="234">
        <f>COUNTIF($M$183:M211,"W")+COUNTIF($M$183:M211,"T")</f>
        <v>0</v>
      </c>
      <c r="C211" s="234">
        <f>COUNTIF($M$209:M211,"W")+COUNTIF($M$209:M211,"T")</f>
        <v>0</v>
      </c>
      <c r="D211" s="234">
        <f t="shared" si="19"/>
        <v>30</v>
      </c>
      <c r="E211" s="234">
        <v>29</v>
      </c>
      <c r="F211" s="234">
        <v>7</v>
      </c>
      <c r="G211" s="234">
        <f t="shared" si="22"/>
        <v>2009</v>
      </c>
      <c r="H211" s="28">
        <f>DATEVALUE(E211&amp;"/"&amp;F211&amp;"/"&amp;G211)</f>
        <v>40023</v>
      </c>
      <c r="I211" s="29"/>
      <c r="J211" s="7"/>
      <c r="K211" s="8"/>
      <c r="L211" s="207">
        <f t="shared" si="21"/>
      </c>
      <c r="M211" s="43"/>
      <c r="N211" s="10"/>
      <c r="O211" s="254">
        <f t="shared" si="18"/>
      </c>
      <c r="P211" s="11"/>
      <c r="Q211" s="12"/>
      <c r="R211" s="12"/>
      <c r="S211" s="12"/>
      <c r="T211" s="12"/>
      <c r="U211" s="9">
        <f t="shared" si="20"/>
      </c>
      <c r="V211" s="12">
        <f>IF(INFO!B$12&lt;&gt;"",IF(MONTH(H211)-MONTH(INFO!B$12)&gt;0,YEAR(H211)-YEAR(INFO!B$12),IF(MONTH(H211)-MONTH(INFO!B$12)=0,IF(DAY(H211)-DAY(INFO!B$12)&lt;0,YEAR(H211)-YEAR(INFO!B$12)-1,YEAR(H211)-YEAR(INFO!B$12)),YEAR(H211)-YEAR(INFO!B$12)-1)),"")</f>
      </c>
      <c r="W211" s="13"/>
      <c r="X211" s="264">
        <f>IF(INFO!$B$13&lt;&gt;"",IF(INFO!$B$13&lt;&gt;0,IF(W211&lt;&gt;"",IF(W211&lt;&gt;0,W211*100*100/(INFO!$B$13*INFO!$B$13),""),""),""),"")</f>
      </c>
    </row>
    <row r="212" spans="1:24" ht="12.75">
      <c r="A212" s="218">
        <f>COUNTIF($M$2:M212,"W")+COUNTIF($M$2:M212,"T")</f>
        <v>0</v>
      </c>
      <c r="B212" s="234">
        <f>COUNTIF($M$183:M212,"W")+COUNTIF($M$183:M212,"T")</f>
        <v>0</v>
      </c>
      <c r="C212" s="234">
        <f>COUNTIF($M$209:M212,"W")+COUNTIF($M$209:M212,"T")</f>
        <v>0</v>
      </c>
      <c r="D212" s="234">
        <f t="shared" si="19"/>
        <v>30</v>
      </c>
      <c r="E212" s="234">
        <v>30</v>
      </c>
      <c r="F212" s="234">
        <v>7</v>
      </c>
      <c r="G212" s="234">
        <f t="shared" si="22"/>
        <v>2009</v>
      </c>
      <c r="H212" s="28">
        <f>DATEVALUE(E212&amp;"/"&amp;F212&amp;"/"&amp;G212)</f>
        <v>40024</v>
      </c>
      <c r="I212" s="29"/>
      <c r="J212" s="7"/>
      <c r="K212" s="8"/>
      <c r="L212" s="207">
        <f t="shared" si="21"/>
      </c>
      <c r="M212" s="43"/>
      <c r="N212" s="10"/>
      <c r="O212" s="254">
        <f t="shared" si="18"/>
      </c>
      <c r="P212" s="11"/>
      <c r="Q212" s="12"/>
      <c r="R212" s="12"/>
      <c r="S212" s="12"/>
      <c r="T212" s="12"/>
      <c r="U212" s="9">
        <f t="shared" si="20"/>
      </c>
      <c r="V212" s="12">
        <f>IF(INFO!B$12&lt;&gt;"",IF(MONTH(H212)-MONTH(INFO!B$12)&gt;0,YEAR(H212)-YEAR(INFO!B$12),IF(MONTH(H212)-MONTH(INFO!B$12)=0,IF(DAY(H212)-DAY(INFO!B$12)&lt;0,YEAR(H212)-YEAR(INFO!B$12)-1,YEAR(H212)-YEAR(INFO!B$12)),YEAR(H212)-YEAR(INFO!B$12)-1)),"")</f>
      </c>
      <c r="W212" s="13"/>
      <c r="X212" s="264">
        <f>IF(INFO!$B$13&lt;&gt;"",IF(INFO!$B$13&lt;&gt;0,IF(W212&lt;&gt;"",IF(W212&lt;&gt;0,W212*100*100/(INFO!$B$13*INFO!$B$13),""),""),""),"")</f>
      </c>
    </row>
    <row r="213" spans="1:24" ht="12.75">
      <c r="A213" s="218">
        <f>COUNTIF($M$2:M213,"W")+COUNTIF($M$2:M213,"T")</f>
        <v>0</v>
      </c>
      <c r="B213" s="234">
        <f>COUNTIF($M$183:M213,"W")+COUNTIF($M$183:M213,"T")</f>
        <v>0</v>
      </c>
      <c r="C213" s="234">
        <f>COUNTIF($M$209:M213,"W")+COUNTIF($M$209:M213,"T")</f>
        <v>0</v>
      </c>
      <c r="D213" s="234">
        <f t="shared" si="19"/>
        <v>30</v>
      </c>
      <c r="E213" s="234">
        <v>31</v>
      </c>
      <c r="F213" s="234">
        <v>7</v>
      </c>
      <c r="G213" s="234">
        <f t="shared" si="22"/>
        <v>2009</v>
      </c>
      <c r="H213" s="28">
        <f>DATEVALUE(E213&amp;"/"&amp;F213&amp;"/"&amp;G213)</f>
        <v>40025</v>
      </c>
      <c r="I213" s="29"/>
      <c r="J213" s="7"/>
      <c r="K213" s="8"/>
      <c r="L213" s="207">
        <f t="shared" si="21"/>
      </c>
      <c r="M213" s="43"/>
      <c r="N213" s="10"/>
      <c r="O213" s="254">
        <f t="shared" si="18"/>
      </c>
      <c r="P213" s="11"/>
      <c r="Q213" s="20"/>
      <c r="R213" s="20"/>
      <c r="S213" s="20"/>
      <c r="T213" s="20"/>
      <c r="U213" s="320">
        <f t="shared" si="20"/>
      </c>
      <c r="V213" s="12">
        <f>IF(INFO!B$12&lt;&gt;"",IF(MONTH(H213)-MONTH(INFO!B$12)&gt;0,YEAR(H213)-YEAR(INFO!B$12),IF(MONTH(H213)-MONTH(INFO!B$12)=0,IF(DAY(H213)-DAY(INFO!B$12)&lt;0,YEAR(H213)-YEAR(INFO!B$12)-1,YEAR(H213)-YEAR(INFO!B$12)),YEAR(H213)-YEAR(INFO!B$12)-1)),"")</f>
      </c>
      <c r="W213" s="13"/>
      <c r="X213" s="264">
        <f>IF(INFO!$B$13&lt;&gt;"",IF(INFO!$B$13&lt;&gt;0,IF(W213&lt;&gt;"",IF(W213&lt;&gt;0,W213*100*100/(INFO!$B$13*INFO!$B$13),""),""),""),"")</f>
      </c>
    </row>
    <row r="214" spans="1:24" ht="12.75">
      <c r="A214" s="218">
        <f>COUNTIF($M$2:M214,"W")+COUNTIF($M$2:M214,"T")</f>
        <v>0</v>
      </c>
      <c r="B214" s="237">
        <f>COUNTIF($M$214:M214,"W")+COUNTIF($M$214:M214,"T")</f>
        <v>0</v>
      </c>
      <c r="C214" s="234">
        <f>COUNTIF($M$209:M214,"W")+COUNTIF($M$209:M214,"T")</f>
        <v>0</v>
      </c>
      <c r="D214" s="234">
        <f t="shared" si="19"/>
        <v>30</v>
      </c>
      <c r="E214" s="237">
        <v>1</v>
      </c>
      <c r="F214" s="237">
        <v>8</v>
      </c>
      <c r="G214" s="237">
        <f t="shared" si="22"/>
        <v>2009</v>
      </c>
      <c r="H214" s="30">
        <f>DATEVALUE(E214&amp;"/"&amp;F214&amp;"/"&amp;G214)</f>
        <v>40026</v>
      </c>
      <c r="I214" s="31"/>
      <c r="J214" s="67"/>
      <c r="K214" s="68"/>
      <c r="L214" s="208">
        <f t="shared" si="21"/>
      </c>
      <c r="M214" s="81"/>
      <c r="N214" s="82"/>
      <c r="O214" s="258">
        <f t="shared" si="18"/>
      </c>
      <c r="P214" s="63"/>
      <c r="Q214" s="69"/>
      <c r="R214" s="69"/>
      <c r="S214" s="69"/>
      <c r="T214" s="69"/>
      <c r="U214" s="67">
        <f t="shared" si="20"/>
      </c>
      <c r="V214" s="69">
        <f>IF(INFO!B$12&lt;&gt;"",IF(MONTH(H214)-MONTH(INFO!B$12)&gt;0,YEAR(H214)-YEAR(INFO!B$12),IF(MONTH(H214)-MONTH(INFO!B$12)=0,IF(DAY(H214)-DAY(INFO!B$12)&lt;0,YEAR(H214)-YEAR(INFO!B$12)-1,YEAR(H214)-YEAR(INFO!B$12)),YEAR(H214)-YEAR(INFO!B$12)-1)),"")</f>
      </c>
      <c r="W214" s="70"/>
      <c r="X214" s="268">
        <f>IF(INFO!$B$13&lt;&gt;"",IF(INFO!$B$13&lt;&gt;0,IF(W214&lt;&gt;"",IF(W214&lt;&gt;0,W214*100*100/(INFO!$B$13*INFO!$B$13),""),""),""),"")</f>
      </c>
    </row>
    <row r="215" spans="1:25" ht="13.5" thickBot="1">
      <c r="A215" s="166">
        <f>COUNTIF($M$2:M215,"W")+COUNTIF($M$2:M215,"T")</f>
        <v>0</v>
      </c>
      <c r="B215" s="238">
        <f>COUNTIF($M$214:M215,"W")+COUNTIF($M$214:M215,"T")</f>
        <v>0</v>
      </c>
      <c r="C215" s="235">
        <f>COUNTIF($M$209:M215,"W")+COUNTIF($M$209:M215,"T")</f>
        <v>0</v>
      </c>
      <c r="D215" s="235">
        <f t="shared" si="19"/>
        <v>30</v>
      </c>
      <c r="E215" s="238">
        <v>2</v>
      </c>
      <c r="F215" s="238">
        <v>8</v>
      </c>
      <c r="G215" s="238">
        <f t="shared" si="22"/>
        <v>2009</v>
      </c>
      <c r="H215" s="135">
        <f>DATEVALUE(E215&amp;"/"&amp;F215&amp;"/"&amp;G215)</f>
        <v>40027</v>
      </c>
      <c r="I215" s="136"/>
      <c r="J215" s="90"/>
      <c r="K215" s="91"/>
      <c r="L215" s="209">
        <f t="shared" si="21"/>
      </c>
      <c r="M215" s="86"/>
      <c r="N215" s="87"/>
      <c r="O215" s="259">
        <f t="shared" si="18"/>
      </c>
      <c r="P215" s="92"/>
      <c r="Q215" s="93"/>
      <c r="R215" s="93"/>
      <c r="S215" s="93"/>
      <c r="T215" s="93"/>
      <c r="U215" s="90">
        <f t="shared" si="20"/>
      </c>
      <c r="V215" s="93">
        <f>IF(INFO!B$12&lt;&gt;"",IF(MONTH(H215)-MONTH(INFO!B$12)&gt;0,YEAR(H215)-YEAR(INFO!B$12),IF(MONTH(H215)-MONTH(INFO!B$12)=0,IF(DAY(H215)-DAY(INFO!B$12)&lt;0,YEAR(H215)-YEAR(INFO!B$12)-1,YEAR(H215)-YEAR(INFO!B$12)),YEAR(H215)-YEAR(INFO!B$12)-1)),"")</f>
      </c>
      <c r="W215" s="94"/>
      <c r="X215" s="269">
        <f>IF(INFO!$B$13&lt;&gt;"",IF(INFO!$B$13&lt;&gt;0,IF(W215&lt;&gt;"",IF(W215&lt;&gt;0,W215*100*100/(INFO!$B$13*INFO!$B$13),""),""),""),"")</f>
      </c>
      <c r="Y215" s="32"/>
    </row>
    <row r="216" spans="1:25" ht="12.75">
      <c r="A216" s="212">
        <f>COUNTIF($M$2:M216,"W")+COUNTIF($M$2:M216,"T")</f>
        <v>0</v>
      </c>
      <c r="B216" s="239">
        <f>COUNTIF($M$214:M216,"W")+COUNTIF($M$214:M216,"T")</f>
        <v>0</v>
      </c>
      <c r="C216" s="239">
        <f>COUNTIF($M$216:M216,"W")+COUNTIF($M$216:M216,"T")</f>
        <v>0</v>
      </c>
      <c r="D216" s="239">
        <f t="shared" si="19"/>
        <v>31</v>
      </c>
      <c r="E216" s="239">
        <v>3</v>
      </c>
      <c r="F216" s="239">
        <v>8</v>
      </c>
      <c r="G216" s="239">
        <f t="shared" si="22"/>
        <v>2009</v>
      </c>
      <c r="H216" s="137">
        <f>DATEVALUE(E216&amp;"/"&amp;F216&amp;"/"&amp;G216)</f>
        <v>40028</v>
      </c>
      <c r="I216" s="138"/>
      <c r="J216" s="46"/>
      <c r="K216" s="47"/>
      <c r="L216" s="207">
        <f t="shared" si="21"/>
      </c>
      <c r="M216" s="64"/>
      <c r="N216" s="123"/>
      <c r="O216" s="257">
        <f t="shared" si="18"/>
      </c>
      <c r="P216" s="48"/>
      <c r="Q216" s="50"/>
      <c r="R216" s="50"/>
      <c r="S216" s="50"/>
      <c r="T216" s="50"/>
      <c r="U216" s="62">
        <f t="shared" si="20"/>
      </c>
      <c r="V216" s="50">
        <f>IF(INFO!B$12&lt;&gt;"",IF(MONTH(H216)-MONTH(INFO!B$12)&gt;0,YEAR(H216)-YEAR(INFO!B$12),IF(MONTH(H216)-MONTH(INFO!B$12)=0,IF(DAY(H216)-DAY(INFO!B$12)&lt;0,YEAR(H216)-YEAR(INFO!B$12)-1,YEAR(H216)-YEAR(INFO!B$12)),YEAR(H216)-YEAR(INFO!B$12)-1)),"")</f>
      </c>
      <c r="W216" s="51"/>
      <c r="X216" s="267">
        <f>IF(INFO!$B$13&lt;&gt;"",IF(INFO!$B$13&lt;&gt;0,IF(W216&lt;&gt;"",IF(W216&lt;&gt;0,W216*100*100/(INFO!$B$13*INFO!$B$13),""),""),""),"")</f>
      </c>
      <c r="Y216" s="33"/>
    </row>
    <row r="217" spans="1:25" ht="12.75">
      <c r="A217" s="218">
        <f>COUNTIF($M$2:M217,"W")+COUNTIF($M$2:M217,"T")</f>
        <v>0</v>
      </c>
      <c r="B217" s="237">
        <f>COUNTIF($M$214:M217,"W")+COUNTIF($M$214:M217,"T")</f>
        <v>0</v>
      </c>
      <c r="C217" s="237">
        <f>COUNTIF($M$216:M217,"W")+COUNTIF($M$216:M217,"T")</f>
        <v>0</v>
      </c>
      <c r="D217" s="237">
        <f t="shared" si="19"/>
        <v>31</v>
      </c>
      <c r="E217" s="237">
        <v>4</v>
      </c>
      <c r="F217" s="237">
        <v>8</v>
      </c>
      <c r="G217" s="237">
        <f t="shared" si="22"/>
        <v>2009</v>
      </c>
      <c r="H217" s="30">
        <f>DATEVALUE(E217&amp;"/"&amp;F217&amp;"/"&amp;G217)</f>
        <v>40029</v>
      </c>
      <c r="I217" s="31"/>
      <c r="J217" s="7"/>
      <c r="K217" s="8"/>
      <c r="L217" s="207">
        <f t="shared" si="21"/>
      </c>
      <c r="M217" s="43"/>
      <c r="N217" s="10"/>
      <c r="O217" s="254">
        <f t="shared" si="18"/>
      </c>
      <c r="P217" s="11"/>
      <c r="Q217" s="9"/>
      <c r="R217" s="9"/>
      <c r="S217" s="9"/>
      <c r="T217" s="9"/>
      <c r="U217" s="9">
        <f t="shared" si="20"/>
      </c>
      <c r="V217" s="12">
        <f>IF(INFO!B$12&lt;&gt;"",IF(MONTH(H217)-MONTH(INFO!B$12)&gt;0,YEAR(H217)-YEAR(INFO!B$12),IF(MONTH(H217)-MONTH(INFO!B$12)=0,IF(DAY(H217)-DAY(INFO!B$12)&lt;0,YEAR(H217)-YEAR(INFO!B$12)-1,YEAR(H217)-YEAR(INFO!B$12)),YEAR(H217)-YEAR(INFO!B$12)-1)),"")</f>
      </c>
      <c r="W217" s="13"/>
      <c r="X217" s="264">
        <f>IF(INFO!$B$13&lt;&gt;"",IF(INFO!$B$13&lt;&gt;0,IF(W217&lt;&gt;"",IF(W217&lt;&gt;0,W217*100*100/(INFO!$B$13*INFO!$B$13),""),""),""),"")</f>
      </c>
      <c r="Y217" s="32"/>
    </row>
    <row r="218" spans="1:25" ht="12.75">
      <c r="A218" s="218">
        <f>COUNTIF($M$2:M218,"W")+COUNTIF($M$2:M218,"T")</f>
        <v>0</v>
      </c>
      <c r="B218" s="237">
        <f>COUNTIF($M$214:M218,"W")+COUNTIF($M$214:M218,"T")</f>
        <v>0</v>
      </c>
      <c r="C218" s="237">
        <f>COUNTIF($M$216:M218,"W")+COUNTIF($M$216:M218,"T")</f>
        <v>0</v>
      </c>
      <c r="D218" s="237">
        <f t="shared" si="19"/>
        <v>31</v>
      </c>
      <c r="E218" s="237">
        <v>5</v>
      </c>
      <c r="F218" s="237">
        <v>8</v>
      </c>
      <c r="G218" s="237">
        <f t="shared" si="22"/>
        <v>2009</v>
      </c>
      <c r="H218" s="30">
        <f>DATEVALUE(E218&amp;"/"&amp;F218&amp;"/"&amp;G218)</f>
        <v>40030</v>
      </c>
      <c r="I218" s="31"/>
      <c r="J218" s="7"/>
      <c r="K218" s="8"/>
      <c r="L218" s="207">
        <f t="shared" si="21"/>
      </c>
      <c r="M218" s="43"/>
      <c r="N218" s="10"/>
      <c r="O218" s="254">
        <f t="shared" si="18"/>
      </c>
      <c r="P218" s="11"/>
      <c r="Q218" s="12"/>
      <c r="R218" s="12"/>
      <c r="S218" s="12"/>
      <c r="T218" s="12"/>
      <c r="U218" s="9">
        <f t="shared" si="20"/>
      </c>
      <c r="V218" s="12">
        <f>IF(INFO!B$12&lt;&gt;"",IF(MONTH(H218)-MONTH(INFO!B$12)&gt;0,YEAR(H218)-YEAR(INFO!B$12),IF(MONTH(H218)-MONTH(INFO!B$12)=0,IF(DAY(H218)-DAY(INFO!B$12)&lt;0,YEAR(H218)-YEAR(INFO!B$12)-1,YEAR(H218)-YEAR(INFO!B$12)),YEAR(H218)-YEAR(INFO!B$12)-1)),"")</f>
      </c>
      <c r="W218" s="13"/>
      <c r="X218" s="264">
        <f>IF(INFO!$B$13&lt;&gt;"",IF(INFO!$B$13&lt;&gt;0,IF(W218&lt;&gt;"",IF(W218&lt;&gt;0,W218*100*100/(INFO!$B$13*INFO!$B$13),""),""),""),"")</f>
      </c>
      <c r="Y218" s="33"/>
    </row>
    <row r="219" spans="1:25" ht="12.75">
      <c r="A219" s="218">
        <f>COUNTIF($M$2:M219,"W")+COUNTIF($M$2:M219,"T")</f>
        <v>0</v>
      </c>
      <c r="B219" s="237">
        <f>COUNTIF($M$214:M219,"W")+COUNTIF($M$214:M219,"T")</f>
        <v>0</v>
      </c>
      <c r="C219" s="237">
        <f>COUNTIF($M$216:M219,"W")+COUNTIF($M$216:M219,"T")</f>
        <v>0</v>
      </c>
      <c r="D219" s="237">
        <f t="shared" si="19"/>
        <v>31</v>
      </c>
      <c r="E219" s="237">
        <v>6</v>
      </c>
      <c r="F219" s="237">
        <v>8</v>
      </c>
      <c r="G219" s="237">
        <f t="shared" si="22"/>
        <v>2009</v>
      </c>
      <c r="H219" s="30">
        <f>DATEVALUE(E219&amp;"/"&amp;F219&amp;"/"&amp;G219)</f>
        <v>40031</v>
      </c>
      <c r="I219" s="31"/>
      <c r="J219" s="7"/>
      <c r="K219" s="8"/>
      <c r="L219" s="207">
        <f t="shared" si="21"/>
      </c>
      <c r="M219" s="43"/>
      <c r="N219" s="16"/>
      <c r="O219" s="254">
        <f t="shared" si="18"/>
      </c>
      <c r="P219" s="11"/>
      <c r="Q219" s="20"/>
      <c r="R219" s="20"/>
      <c r="S219" s="20"/>
      <c r="T219" s="20"/>
      <c r="U219" s="320">
        <f t="shared" si="20"/>
      </c>
      <c r="V219" s="12">
        <f>IF(INFO!B$12&lt;&gt;"",IF(MONTH(H219)-MONTH(INFO!B$12)&gt;0,YEAR(H219)-YEAR(INFO!B$12),IF(MONTH(H219)-MONTH(INFO!B$12)=0,IF(DAY(H219)-DAY(INFO!B$12)&lt;0,YEAR(H219)-YEAR(INFO!B$12)-1,YEAR(H219)-YEAR(INFO!B$12)),YEAR(H219)-YEAR(INFO!B$12)-1)),"")</f>
      </c>
      <c r="W219" s="13"/>
      <c r="X219" s="264">
        <f>IF(INFO!$B$13&lt;&gt;"",IF(INFO!$B$13&lt;&gt;0,IF(W219&lt;&gt;"",IF(W219&lt;&gt;0,W219*100*100/(INFO!$B$13*INFO!$B$13),""),""),""),"")</f>
      </c>
      <c r="Y219" s="32"/>
    </row>
    <row r="220" spans="1:25" ht="12.75">
      <c r="A220" s="218">
        <f>COUNTIF($M$2:M220,"W")+COUNTIF($M$2:M220,"T")</f>
        <v>0</v>
      </c>
      <c r="B220" s="237">
        <f>COUNTIF($M$214:M220,"W")+COUNTIF($M$214:M220,"T")</f>
        <v>0</v>
      </c>
      <c r="C220" s="237">
        <f>COUNTIF($M$216:M220,"W")+COUNTIF($M$216:M220,"T")</f>
        <v>0</v>
      </c>
      <c r="D220" s="237">
        <f t="shared" si="19"/>
        <v>31</v>
      </c>
      <c r="E220" s="237">
        <v>7</v>
      </c>
      <c r="F220" s="237">
        <v>8</v>
      </c>
      <c r="G220" s="237">
        <f t="shared" si="22"/>
        <v>2009</v>
      </c>
      <c r="H220" s="30">
        <f>DATEVALUE(E220&amp;"/"&amp;F220&amp;"/"&amp;G220)</f>
        <v>40032</v>
      </c>
      <c r="I220" s="31"/>
      <c r="J220" s="7"/>
      <c r="K220" s="8"/>
      <c r="L220" s="207">
        <f t="shared" si="21"/>
      </c>
      <c r="M220" s="43"/>
      <c r="N220" s="10"/>
      <c r="O220" s="254">
        <f t="shared" si="18"/>
      </c>
      <c r="P220" s="11"/>
      <c r="Q220" s="12"/>
      <c r="R220" s="12"/>
      <c r="S220" s="12"/>
      <c r="T220" s="12"/>
      <c r="U220" s="9">
        <f t="shared" si="20"/>
      </c>
      <c r="V220" s="12">
        <f>IF(INFO!B$12&lt;&gt;"",IF(MONTH(H220)-MONTH(INFO!B$12)&gt;0,YEAR(H220)-YEAR(INFO!B$12),IF(MONTH(H220)-MONTH(INFO!B$12)=0,IF(DAY(H220)-DAY(INFO!B$12)&lt;0,YEAR(H220)-YEAR(INFO!B$12)-1,YEAR(H220)-YEAR(INFO!B$12)),YEAR(H220)-YEAR(INFO!B$12)-1)),"")</f>
      </c>
      <c r="W220" s="13"/>
      <c r="X220" s="264">
        <f>IF(INFO!$B$13&lt;&gt;"",IF(INFO!$B$13&lt;&gt;0,IF(W220&lt;&gt;"",IF(W220&lt;&gt;0,W220*100*100/(INFO!$B$13*INFO!$B$13),""),""),""),"")</f>
      </c>
      <c r="Y220" s="32"/>
    </row>
    <row r="221" spans="1:25" ht="12.75">
      <c r="A221" s="218">
        <f>COUNTIF($M$2:M221,"W")+COUNTIF($M$2:M221,"T")</f>
        <v>0</v>
      </c>
      <c r="B221" s="237">
        <f>COUNTIF($M$214:M221,"W")+COUNTIF($M$214:M221,"T")</f>
        <v>0</v>
      </c>
      <c r="C221" s="237">
        <f>COUNTIF($M$216:M221,"W")+COUNTIF($M$216:M221,"T")</f>
        <v>0</v>
      </c>
      <c r="D221" s="237">
        <f t="shared" si="19"/>
        <v>31</v>
      </c>
      <c r="E221" s="237">
        <v>8</v>
      </c>
      <c r="F221" s="237">
        <v>8</v>
      </c>
      <c r="G221" s="237">
        <f t="shared" si="22"/>
        <v>2009</v>
      </c>
      <c r="H221" s="30">
        <f>DATEVALUE(E221&amp;"/"&amp;F221&amp;"/"&amp;G221)</f>
        <v>40033</v>
      </c>
      <c r="I221" s="31"/>
      <c r="J221" s="67"/>
      <c r="K221" s="68"/>
      <c r="L221" s="208">
        <f t="shared" si="21"/>
      </c>
      <c r="M221" s="81"/>
      <c r="N221" s="82"/>
      <c r="O221" s="258">
        <f t="shared" si="18"/>
      </c>
      <c r="P221" s="63"/>
      <c r="Q221" s="69"/>
      <c r="R221" s="69"/>
      <c r="S221" s="69"/>
      <c r="T221" s="69"/>
      <c r="U221" s="67">
        <f t="shared" si="20"/>
      </c>
      <c r="V221" s="69">
        <f>IF(INFO!B$12&lt;&gt;"",IF(MONTH(H221)-MONTH(INFO!B$12)&gt;0,YEAR(H221)-YEAR(INFO!B$12),IF(MONTH(H221)-MONTH(INFO!B$12)=0,IF(DAY(H221)-DAY(INFO!B$12)&lt;0,YEAR(H221)-YEAR(INFO!B$12)-1,YEAR(H221)-YEAR(INFO!B$12)),YEAR(H221)-YEAR(INFO!B$12)-1)),"")</f>
      </c>
      <c r="W221" s="70"/>
      <c r="X221" s="268">
        <f>IF(INFO!$B$13&lt;&gt;"",IF(INFO!$B$13&lt;&gt;0,IF(W221&lt;&gt;"",IF(W221&lt;&gt;0,W221*100*100/(INFO!$B$13*INFO!$B$13),""),""),""),"")</f>
      </c>
      <c r="Y221" s="32"/>
    </row>
    <row r="222" spans="1:25" ht="13.5" thickBot="1">
      <c r="A222" s="166">
        <f>COUNTIF($M$2:M222,"W")+COUNTIF($M$2:M222,"T")</f>
        <v>0</v>
      </c>
      <c r="B222" s="238">
        <f>COUNTIF($M$214:M222,"W")+COUNTIF($M$214:M222,"T")</f>
        <v>0</v>
      </c>
      <c r="C222" s="238">
        <f>COUNTIF($M$216:M222,"W")+COUNTIF($M$216:M222,"T")</f>
        <v>0</v>
      </c>
      <c r="D222" s="238">
        <f t="shared" si="19"/>
        <v>31</v>
      </c>
      <c r="E222" s="238">
        <v>9</v>
      </c>
      <c r="F222" s="238">
        <v>8</v>
      </c>
      <c r="G222" s="238">
        <f t="shared" si="22"/>
        <v>2009</v>
      </c>
      <c r="H222" s="135">
        <f>DATEVALUE(E222&amp;"/"&amp;F222&amp;"/"&amp;G222)</f>
        <v>40034</v>
      </c>
      <c r="I222" s="136"/>
      <c r="J222" s="90"/>
      <c r="K222" s="91"/>
      <c r="L222" s="209">
        <f t="shared" si="21"/>
      </c>
      <c r="M222" s="86"/>
      <c r="N222" s="87"/>
      <c r="O222" s="259">
        <f t="shared" si="18"/>
      </c>
      <c r="P222" s="92"/>
      <c r="Q222" s="93"/>
      <c r="R222" s="93"/>
      <c r="S222" s="93"/>
      <c r="T222" s="93"/>
      <c r="U222" s="90">
        <f t="shared" si="20"/>
      </c>
      <c r="V222" s="93">
        <f>IF(INFO!B$12&lt;&gt;"",IF(MONTH(H222)-MONTH(INFO!B$12)&gt;0,YEAR(H222)-YEAR(INFO!B$12),IF(MONTH(H222)-MONTH(INFO!B$12)=0,IF(DAY(H222)-DAY(INFO!B$12)&lt;0,YEAR(H222)-YEAR(INFO!B$12)-1,YEAR(H222)-YEAR(INFO!B$12)),YEAR(H222)-YEAR(INFO!B$12)-1)),"")</f>
      </c>
      <c r="W222" s="94"/>
      <c r="X222" s="269">
        <f>IF(INFO!$B$13&lt;&gt;"",IF(INFO!$B$13&lt;&gt;0,IF(W222&lt;&gt;"",IF(W222&lt;&gt;0,W222*100*100/(INFO!$B$13*INFO!$B$13),""),""),""),"")</f>
      </c>
      <c r="Y222" s="32"/>
    </row>
    <row r="223" spans="1:25" ht="12.75">
      <c r="A223" s="212">
        <f>COUNTIF($M$2:M223,"W")+COUNTIF($M$2:M223,"T")</f>
        <v>0</v>
      </c>
      <c r="B223" s="239">
        <f>COUNTIF($M$214:M223,"W")+COUNTIF($M$214:M223,"T")</f>
        <v>0</v>
      </c>
      <c r="C223" s="239">
        <f>COUNTIF($M$223:M223,"W")+COUNTIF($M$223:M223,"T")</f>
        <v>0</v>
      </c>
      <c r="D223" s="239">
        <f t="shared" si="19"/>
        <v>32</v>
      </c>
      <c r="E223" s="239">
        <v>10</v>
      </c>
      <c r="F223" s="239">
        <v>8</v>
      </c>
      <c r="G223" s="239">
        <f t="shared" si="22"/>
        <v>2009</v>
      </c>
      <c r="H223" s="137">
        <f>DATEVALUE(E223&amp;"/"&amp;F223&amp;"/"&amp;G223)</f>
        <v>40035</v>
      </c>
      <c r="I223" s="138"/>
      <c r="J223" s="46"/>
      <c r="K223" s="47"/>
      <c r="L223" s="207">
        <f t="shared" si="21"/>
      </c>
      <c r="M223" s="64"/>
      <c r="N223" s="49"/>
      <c r="O223" s="257">
        <f t="shared" si="18"/>
      </c>
      <c r="P223" s="48"/>
      <c r="Q223" s="50"/>
      <c r="R223" s="50"/>
      <c r="S223" s="50"/>
      <c r="T223" s="50"/>
      <c r="U223" s="62">
        <f t="shared" si="20"/>
      </c>
      <c r="V223" s="50">
        <f>IF(INFO!B$12&lt;&gt;"",IF(MONTH(H223)-MONTH(INFO!B$12)&gt;0,YEAR(H223)-YEAR(INFO!B$12),IF(MONTH(H223)-MONTH(INFO!B$12)=0,IF(DAY(H223)-DAY(INFO!B$12)&lt;0,YEAR(H223)-YEAR(INFO!B$12)-1,YEAR(H223)-YEAR(INFO!B$12)),YEAR(H223)-YEAR(INFO!B$12)-1)),"")</f>
      </c>
      <c r="W223" s="51"/>
      <c r="X223" s="267">
        <f>IF(INFO!$B$13&lt;&gt;"",IF(INFO!$B$13&lt;&gt;0,IF(W223&lt;&gt;"",IF(W223&lt;&gt;0,W223*100*100/(INFO!$B$13*INFO!$B$13),""),""),""),"")</f>
      </c>
      <c r="Y223" s="32"/>
    </row>
    <row r="224" spans="1:25" ht="12.75">
      <c r="A224" s="218">
        <f>COUNTIF($M$2:M224,"W")+COUNTIF($M$2:M224,"T")</f>
        <v>0</v>
      </c>
      <c r="B224" s="237">
        <f>COUNTIF($M$214:M224,"W")+COUNTIF($M$214:M224,"T")</f>
        <v>0</v>
      </c>
      <c r="C224" s="237">
        <f>COUNTIF($M$223:M224,"W")+COUNTIF($M$223:M224,"T")</f>
        <v>0</v>
      </c>
      <c r="D224" s="237">
        <f t="shared" si="19"/>
        <v>32</v>
      </c>
      <c r="E224" s="237">
        <v>11</v>
      </c>
      <c r="F224" s="237">
        <v>8</v>
      </c>
      <c r="G224" s="237">
        <f t="shared" si="22"/>
        <v>2009</v>
      </c>
      <c r="H224" s="30">
        <f>DATEVALUE(E224&amp;"/"&amp;F224&amp;"/"&amp;G224)</f>
        <v>40036</v>
      </c>
      <c r="I224" s="31"/>
      <c r="J224" s="7"/>
      <c r="K224" s="8"/>
      <c r="L224" s="207">
        <f t="shared" si="21"/>
      </c>
      <c r="M224" s="43"/>
      <c r="N224" s="10"/>
      <c r="O224" s="254">
        <f t="shared" si="18"/>
      </c>
      <c r="P224" s="11"/>
      <c r="Q224" s="20"/>
      <c r="R224" s="20"/>
      <c r="S224" s="20"/>
      <c r="T224" s="20"/>
      <c r="U224" s="320">
        <f t="shared" si="20"/>
      </c>
      <c r="V224" s="12">
        <f>IF(INFO!B$12&lt;&gt;"",IF(MONTH(H224)-MONTH(INFO!B$12)&gt;0,YEAR(H224)-YEAR(INFO!B$12),IF(MONTH(H224)-MONTH(INFO!B$12)=0,IF(DAY(H224)-DAY(INFO!B$12)&lt;0,YEAR(H224)-YEAR(INFO!B$12)-1,YEAR(H224)-YEAR(INFO!B$12)),YEAR(H224)-YEAR(INFO!B$12)-1)),"")</f>
      </c>
      <c r="W224" s="13"/>
      <c r="X224" s="264">
        <f>IF(INFO!$B$13&lt;&gt;"",IF(INFO!$B$13&lt;&gt;0,IF(W224&lt;&gt;"",IF(W224&lt;&gt;0,W224*100*100/(INFO!$B$13*INFO!$B$13),""),""),""),"")</f>
      </c>
      <c r="Y224" s="32"/>
    </row>
    <row r="225" spans="1:25" ht="12.75">
      <c r="A225" s="218">
        <f>COUNTIF($M$2:M225,"W")+COUNTIF($M$2:M225,"T")</f>
        <v>0</v>
      </c>
      <c r="B225" s="237">
        <f>COUNTIF($M$214:M225,"W")+COUNTIF($M$214:M225,"T")</f>
        <v>0</v>
      </c>
      <c r="C225" s="237">
        <f>COUNTIF($M$223:M225,"W")+COUNTIF($M$223:M225,"T")</f>
        <v>0</v>
      </c>
      <c r="D225" s="237">
        <f t="shared" si="19"/>
        <v>32</v>
      </c>
      <c r="E225" s="237">
        <v>12</v>
      </c>
      <c r="F225" s="237">
        <v>8</v>
      </c>
      <c r="G225" s="237">
        <f t="shared" si="22"/>
        <v>2009</v>
      </c>
      <c r="H225" s="30">
        <f>DATEVALUE(E225&amp;"/"&amp;F225&amp;"/"&amp;G225)</f>
        <v>40037</v>
      </c>
      <c r="I225" s="31"/>
      <c r="J225" s="7"/>
      <c r="K225" s="8"/>
      <c r="L225" s="207">
        <f t="shared" si="21"/>
      </c>
      <c r="M225" s="43"/>
      <c r="N225" s="10"/>
      <c r="O225" s="254">
        <f t="shared" si="18"/>
      </c>
      <c r="P225" s="11"/>
      <c r="Q225" s="12"/>
      <c r="R225" s="12"/>
      <c r="S225" s="12"/>
      <c r="T225" s="12"/>
      <c r="U225" s="9">
        <f t="shared" si="20"/>
      </c>
      <c r="V225" s="12">
        <f>IF(INFO!B$12&lt;&gt;"",IF(MONTH(H225)-MONTH(INFO!B$12)&gt;0,YEAR(H225)-YEAR(INFO!B$12),IF(MONTH(H225)-MONTH(INFO!B$12)=0,IF(DAY(H225)-DAY(INFO!B$12)&lt;0,YEAR(H225)-YEAR(INFO!B$12)-1,YEAR(H225)-YEAR(INFO!B$12)),YEAR(H225)-YEAR(INFO!B$12)-1)),"")</f>
      </c>
      <c r="W225" s="13"/>
      <c r="X225" s="264">
        <f>IF(INFO!$B$13&lt;&gt;"",IF(INFO!$B$13&lt;&gt;0,IF(W225&lt;&gt;"",IF(W225&lt;&gt;0,W225*100*100/(INFO!$B$13*INFO!$B$13),""),""),""),"")</f>
      </c>
      <c r="Y225" s="32"/>
    </row>
    <row r="226" spans="1:25" ht="12.75">
      <c r="A226" s="218">
        <f>COUNTIF($M$2:M226,"W")+COUNTIF($M$2:M226,"T")</f>
        <v>0</v>
      </c>
      <c r="B226" s="237">
        <f>COUNTIF($M$214:M226,"W")+COUNTIF($M$214:M226,"T")</f>
        <v>0</v>
      </c>
      <c r="C226" s="237">
        <f>COUNTIF($M$223:M226,"W")+COUNTIF($M$223:M226,"T")</f>
        <v>0</v>
      </c>
      <c r="D226" s="237">
        <f t="shared" si="19"/>
        <v>32</v>
      </c>
      <c r="E226" s="237">
        <v>13</v>
      </c>
      <c r="F226" s="237">
        <v>8</v>
      </c>
      <c r="G226" s="237">
        <f t="shared" si="22"/>
        <v>2009</v>
      </c>
      <c r="H226" s="30">
        <f>DATEVALUE(E226&amp;"/"&amp;F226&amp;"/"&amp;G226)</f>
        <v>40038</v>
      </c>
      <c r="I226" s="31"/>
      <c r="J226" s="7"/>
      <c r="K226" s="8"/>
      <c r="L226" s="207">
        <f t="shared" si="21"/>
      </c>
      <c r="M226" s="43"/>
      <c r="N226" s="10"/>
      <c r="O226" s="254">
        <f t="shared" si="18"/>
      </c>
      <c r="P226" s="11"/>
      <c r="Q226" s="12"/>
      <c r="R226" s="12"/>
      <c r="S226" s="12"/>
      <c r="T226" s="12"/>
      <c r="U226" s="9">
        <f t="shared" si="20"/>
      </c>
      <c r="V226" s="12">
        <f>IF(INFO!B$12&lt;&gt;"",IF(MONTH(H226)-MONTH(INFO!B$12)&gt;0,YEAR(H226)-YEAR(INFO!B$12),IF(MONTH(H226)-MONTH(INFO!B$12)=0,IF(DAY(H226)-DAY(INFO!B$12)&lt;0,YEAR(H226)-YEAR(INFO!B$12)-1,YEAR(H226)-YEAR(INFO!B$12)),YEAR(H226)-YEAR(INFO!B$12)-1)),"")</f>
      </c>
      <c r="W226" s="13"/>
      <c r="X226" s="264">
        <f>IF(INFO!$B$13&lt;&gt;"",IF(INFO!$B$13&lt;&gt;0,IF(W226&lt;&gt;"",IF(W226&lt;&gt;0,W226*100*100/(INFO!$B$13*INFO!$B$13),""),""),""),"")</f>
      </c>
      <c r="Y226" s="32"/>
    </row>
    <row r="227" spans="1:25" ht="12.75">
      <c r="A227" s="218">
        <f>COUNTIF($M$2:M227,"W")+COUNTIF($M$2:M227,"T")</f>
        <v>0</v>
      </c>
      <c r="B227" s="237">
        <f>COUNTIF($M$214:M227,"W")+COUNTIF($M$214:M227,"T")</f>
        <v>0</v>
      </c>
      <c r="C227" s="237">
        <f>COUNTIF($M$223:M227,"W")+COUNTIF($M$223:M227,"T")</f>
        <v>0</v>
      </c>
      <c r="D227" s="237">
        <f t="shared" si="19"/>
        <v>32</v>
      </c>
      <c r="E227" s="237">
        <v>14</v>
      </c>
      <c r="F227" s="237">
        <v>8</v>
      </c>
      <c r="G227" s="237">
        <f t="shared" si="22"/>
        <v>2009</v>
      </c>
      <c r="H227" s="30">
        <f>DATEVALUE(E227&amp;"/"&amp;F227&amp;"/"&amp;G227)</f>
        <v>40039</v>
      </c>
      <c r="I227" s="31"/>
      <c r="J227" s="7"/>
      <c r="K227" s="8"/>
      <c r="L227" s="207">
        <f t="shared" si="21"/>
      </c>
      <c r="M227" s="43"/>
      <c r="N227" s="10"/>
      <c r="O227" s="254">
        <f t="shared" si="18"/>
      </c>
      <c r="P227" s="11"/>
      <c r="Q227" s="9"/>
      <c r="R227" s="9"/>
      <c r="S227" s="9"/>
      <c r="T227" s="9"/>
      <c r="U227" s="9">
        <f t="shared" si="20"/>
      </c>
      <c r="V227" s="12">
        <f>IF(INFO!B$12&lt;&gt;"",IF(MONTH(H227)-MONTH(INFO!B$12)&gt;0,YEAR(H227)-YEAR(INFO!B$12),IF(MONTH(H227)-MONTH(INFO!B$12)=0,IF(DAY(H227)-DAY(INFO!B$12)&lt;0,YEAR(H227)-YEAR(INFO!B$12)-1,YEAR(H227)-YEAR(INFO!B$12)),YEAR(H227)-YEAR(INFO!B$12)-1)),"")</f>
      </c>
      <c r="W227" s="13"/>
      <c r="X227" s="264">
        <f>IF(INFO!$B$13&lt;&gt;"",IF(INFO!$B$13&lt;&gt;0,IF(W227&lt;&gt;"",IF(W227&lt;&gt;0,W227*100*100/(INFO!$B$13*INFO!$B$13),""),""),""),"")</f>
      </c>
      <c r="Y227" s="32"/>
    </row>
    <row r="228" spans="1:25" ht="12.75">
      <c r="A228" s="218">
        <f>COUNTIF($M$2:M228,"W")+COUNTIF($M$2:M228,"T")</f>
        <v>0</v>
      </c>
      <c r="B228" s="237">
        <f>COUNTIF($M$214:M228,"W")+COUNTIF($M$214:M228,"T")</f>
        <v>0</v>
      </c>
      <c r="C228" s="237">
        <f>COUNTIF($M$223:M228,"W")+COUNTIF($M$223:M228,"T")</f>
        <v>0</v>
      </c>
      <c r="D228" s="237">
        <f t="shared" si="19"/>
        <v>32</v>
      </c>
      <c r="E228" s="237">
        <v>15</v>
      </c>
      <c r="F228" s="237">
        <v>8</v>
      </c>
      <c r="G228" s="237">
        <f t="shared" si="22"/>
        <v>2009</v>
      </c>
      <c r="H228" s="30">
        <f>DATEVALUE(E228&amp;"/"&amp;F228&amp;"/"&amp;G228)</f>
        <v>40040</v>
      </c>
      <c r="I228" s="31"/>
      <c r="J228" s="67"/>
      <c r="K228" s="68"/>
      <c r="L228" s="208">
        <f t="shared" si="21"/>
      </c>
      <c r="M228" s="81"/>
      <c r="N228" s="82"/>
      <c r="O228" s="258">
        <f t="shared" si="18"/>
      </c>
      <c r="P228" s="63"/>
      <c r="Q228" s="69"/>
      <c r="R228" s="69"/>
      <c r="S228" s="69"/>
      <c r="T228" s="69"/>
      <c r="U228" s="67">
        <f t="shared" si="20"/>
      </c>
      <c r="V228" s="69">
        <f>IF(INFO!B$12&lt;&gt;"",IF(MONTH(H228)-MONTH(INFO!B$12)&gt;0,YEAR(H228)-YEAR(INFO!B$12),IF(MONTH(H228)-MONTH(INFO!B$12)=0,IF(DAY(H228)-DAY(INFO!B$12)&lt;0,YEAR(H228)-YEAR(INFO!B$12)-1,YEAR(H228)-YEAR(INFO!B$12)),YEAR(H228)-YEAR(INFO!B$12)-1)),"")</f>
      </c>
      <c r="W228" s="70"/>
      <c r="X228" s="268">
        <f>IF(INFO!$B$13&lt;&gt;"",IF(INFO!$B$13&lt;&gt;0,IF(W228&lt;&gt;"",IF(W228&lt;&gt;0,W228*100*100/(INFO!$B$13*INFO!$B$13),""),""),""),"")</f>
      </c>
      <c r="Y228" s="32"/>
    </row>
    <row r="229" spans="1:25" ht="13.5" thickBot="1">
      <c r="A229" s="166">
        <f>COUNTIF($M$2:M229,"W")+COUNTIF($M$2:M229,"T")</f>
        <v>0</v>
      </c>
      <c r="B229" s="238">
        <f>COUNTIF($M$214:M229,"W")+COUNTIF($M$214:M229,"T")</f>
        <v>0</v>
      </c>
      <c r="C229" s="238">
        <f>COUNTIF($M$223:M229,"W")+COUNTIF($M$223:M229,"T")</f>
        <v>0</v>
      </c>
      <c r="D229" s="238">
        <f t="shared" si="19"/>
        <v>32</v>
      </c>
      <c r="E229" s="238">
        <v>16</v>
      </c>
      <c r="F229" s="238">
        <v>8</v>
      </c>
      <c r="G229" s="238">
        <f t="shared" si="22"/>
        <v>2009</v>
      </c>
      <c r="H229" s="135">
        <f>DATEVALUE(E229&amp;"/"&amp;F229&amp;"/"&amp;G229)</f>
        <v>40041</v>
      </c>
      <c r="I229" s="136"/>
      <c r="J229" s="90"/>
      <c r="K229" s="91"/>
      <c r="L229" s="209">
        <f t="shared" si="21"/>
      </c>
      <c r="M229" s="86"/>
      <c r="N229" s="87"/>
      <c r="O229" s="259">
        <f t="shared" si="18"/>
      </c>
      <c r="P229" s="92"/>
      <c r="Q229" s="93"/>
      <c r="R229" s="93"/>
      <c r="S229" s="93"/>
      <c r="T229" s="93"/>
      <c r="U229" s="90">
        <f t="shared" si="20"/>
      </c>
      <c r="V229" s="93">
        <f>IF(INFO!B$12&lt;&gt;"",IF(MONTH(H229)-MONTH(INFO!B$12)&gt;0,YEAR(H229)-YEAR(INFO!B$12),IF(MONTH(H229)-MONTH(INFO!B$12)=0,IF(DAY(H229)-DAY(INFO!B$12)&lt;0,YEAR(H229)-YEAR(INFO!B$12)-1,YEAR(H229)-YEAR(INFO!B$12)),YEAR(H229)-YEAR(INFO!B$12)-1)),"")</f>
      </c>
      <c r="W229" s="94"/>
      <c r="X229" s="269">
        <f>IF(INFO!$B$13&lt;&gt;"",IF(INFO!$B$13&lt;&gt;0,IF(W229&lt;&gt;"",IF(W229&lt;&gt;0,W229*100*100/(INFO!$B$13*INFO!$B$13),""),""),""),"")</f>
      </c>
      <c r="Y229" s="32"/>
    </row>
    <row r="230" spans="1:25" ht="12.75">
      <c r="A230" s="212">
        <f>COUNTIF($M$2:M230,"W")+COUNTIF($M$2:M230,"T")</f>
        <v>0</v>
      </c>
      <c r="B230" s="239">
        <f>COUNTIF($M$214:M230,"W")+COUNTIF($M$214:M230,"T")</f>
        <v>0</v>
      </c>
      <c r="C230" s="239">
        <f>COUNTIF($M$230:M230,"W")+COUNTIF($M$230:M230,"T")</f>
        <v>0</v>
      </c>
      <c r="D230" s="239">
        <f t="shared" si="19"/>
        <v>33</v>
      </c>
      <c r="E230" s="239">
        <v>17</v>
      </c>
      <c r="F230" s="239">
        <v>8</v>
      </c>
      <c r="G230" s="239">
        <f t="shared" si="22"/>
        <v>2009</v>
      </c>
      <c r="H230" s="137">
        <f>DATEVALUE(E230&amp;"/"&amp;F230&amp;"/"&amp;G230)</f>
        <v>40042</v>
      </c>
      <c r="I230" s="138"/>
      <c r="J230" s="46"/>
      <c r="K230" s="47"/>
      <c r="L230" s="207">
        <f t="shared" si="21"/>
      </c>
      <c r="M230" s="64"/>
      <c r="N230" s="49"/>
      <c r="O230" s="257">
        <f t="shared" si="18"/>
      </c>
      <c r="P230" s="48"/>
      <c r="Q230" s="50"/>
      <c r="R230" s="50"/>
      <c r="S230" s="50"/>
      <c r="T230" s="50"/>
      <c r="U230" s="62">
        <f t="shared" si="20"/>
      </c>
      <c r="V230" s="50">
        <f>IF(INFO!B$12&lt;&gt;"",IF(MONTH(H230)-MONTH(INFO!B$12)&gt;0,YEAR(H230)-YEAR(INFO!B$12),IF(MONTH(H230)-MONTH(INFO!B$12)=0,IF(DAY(H230)-DAY(INFO!B$12)&lt;0,YEAR(H230)-YEAR(INFO!B$12)-1,YEAR(H230)-YEAR(INFO!B$12)),YEAR(H230)-YEAR(INFO!B$12)-1)),"")</f>
      </c>
      <c r="W230" s="51"/>
      <c r="X230" s="267">
        <f>IF(INFO!$B$13&lt;&gt;"",IF(INFO!$B$13&lt;&gt;0,IF(W230&lt;&gt;"",IF(W230&lt;&gt;0,W230*100*100/(INFO!$B$13*INFO!$B$13),""),""),""),"")</f>
      </c>
      <c r="Y230" s="32"/>
    </row>
    <row r="231" spans="1:24" ht="12.75">
      <c r="A231" s="218">
        <f>COUNTIF($M$2:M231,"W")+COUNTIF($M$2:M231,"T")</f>
        <v>0</v>
      </c>
      <c r="B231" s="237">
        <f>COUNTIF($M$214:M231,"W")+COUNTIF($M$214:M231,"T")</f>
        <v>0</v>
      </c>
      <c r="C231" s="237">
        <f>COUNTIF($M$230:M231,"W")+COUNTIF($M$230:M231,"T")</f>
        <v>0</v>
      </c>
      <c r="D231" s="237">
        <f t="shared" si="19"/>
        <v>33</v>
      </c>
      <c r="E231" s="237">
        <v>18</v>
      </c>
      <c r="F231" s="237">
        <v>8</v>
      </c>
      <c r="G231" s="237">
        <f t="shared" si="22"/>
        <v>2009</v>
      </c>
      <c r="H231" s="30">
        <f>DATEVALUE(E231&amp;"/"&amp;F231&amp;"/"&amp;G231)</f>
        <v>40043</v>
      </c>
      <c r="I231" s="31"/>
      <c r="J231" s="7"/>
      <c r="K231" s="8"/>
      <c r="L231" s="207">
        <f t="shared" si="21"/>
      </c>
      <c r="M231" s="43"/>
      <c r="N231" s="10"/>
      <c r="O231" s="254">
        <f t="shared" si="18"/>
      </c>
      <c r="P231" s="11"/>
      <c r="Q231" s="12"/>
      <c r="R231" s="12"/>
      <c r="S231" s="12"/>
      <c r="T231" s="12"/>
      <c r="U231" s="9">
        <f t="shared" si="20"/>
      </c>
      <c r="V231" s="12">
        <f>IF(INFO!B$12&lt;&gt;"",IF(MONTH(H231)-MONTH(INFO!B$12)&gt;0,YEAR(H231)-YEAR(INFO!B$12),IF(MONTH(H231)-MONTH(INFO!B$12)=0,IF(DAY(H231)-DAY(INFO!B$12)&lt;0,YEAR(H231)-YEAR(INFO!B$12)-1,YEAR(H231)-YEAR(INFO!B$12)),YEAR(H231)-YEAR(INFO!B$12)-1)),"")</f>
      </c>
      <c r="W231" s="13"/>
      <c r="X231" s="264">
        <f>IF(INFO!$B$13&lt;&gt;"",IF(INFO!$B$13&lt;&gt;0,IF(W231&lt;&gt;"",IF(W231&lt;&gt;0,W231*100*100/(INFO!$B$13*INFO!$B$13),""),""),""),"")</f>
      </c>
    </row>
    <row r="232" spans="1:24" ht="12.75">
      <c r="A232" s="218">
        <f>COUNTIF($M$2:M232,"W")+COUNTIF($M$2:M232,"T")</f>
        <v>0</v>
      </c>
      <c r="B232" s="237">
        <f>COUNTIF($M$214:M232,"W")+COUNTIF($M$214:M232,"T")</f>
        <v>0</v>
      </c>
      <c r="C232" s="237">
        <f>COUNTIF($M$230:M232,"W")+COUNTIF($M$230:M232,"T")</f>
        <v>0</v>
      </c>
      <c r="D232" s="237">
        <f t="shared" si="19"/>
        <v>33</v>
      </c>
      <c r="E232" s="237">
        <v>19</v>
      </c>
      <c r="F232" s="237">
        <v>8</v>
      </c>
      <c r="G232" s="237">
        <f t="shared" si="22"/>
        <v>2009</v>
      </c>
      <c r="H232" s="30">
        <f>DATEVALUE(E232&amp;"/"&amp;F232&amp;"/"&amp;G232)</f>
        <v>40044</v>
      </c>
      <c r="I232" s="31"/>
      <c r="J232" s="7"/>
      <c r="K232" s="8"/>
      <c r="L232" s="207">
        <f t="shared" si="21"/>
      </c>
      <c r="M232" s="43"/>
      <c r="N232" s="10"/>
      <c r="O232" s="254">
        <f t="shared" si="18"/>
      </c>
      <c r="P232" s="11"/>
      <c r="Q232" s="12"/>
      <c r="R232" s="12"/>
      <c r="S232" s="12"/>
      <c r="T232" s="12"/>
      <c r="U232" s="9">
        <f t="shared" si="20"/>
      </c>
      <c r="V232" s="12">
        <f>IF(INFO!B$12&lt;&gt;"",IF(MONTH(H232)-MONTH(INFO!B$12)&gt;0,YEAR(H232)-YEAR(INFO!B$12),IF(MONTH(H232)-MONTH(INFO!B$12)=0,IF(DAY(H232)-DAY(INFO!B$12)&lt;0,YEAR(H232)-YEAR(INFO!B$12)-1,YEAR(H232)-YEAR(INFO!B$12)),YEAR(H232)-YEAR(INFO!B$12)-1)),"")</f>
      </c>
      <c r="W232" s="13"/>
      <c r="X232" s="264">
        <f>IF(INFO!$B$13&lt;&gt;"",IF(INFO!$B$13&lt;&gt;0,IF(W232&lt;&gt;"",IF(W232&lt;&gt;0,W232*100*100/(INFO!$B$13*INFO!$B$13),""),""),""),"")</f>
      </c>
    </row>
    <row r="233" spans="1:24" ht="12.75">
      <c r="A233" s="218">
        <f>COUNTIF($M$2:M233,"W")+COUNTIF($M$2:M233,"T")</f>
        <v>0</v>
      </c>
      <c r="B233" s="237">
        <f>COUNTIF($M$214:M233,"W")+COUNTIF($M$214:M233,"T")</f>
        <v>0</v>
      </c>
      <c r="C233" s="237">
        <f>COUNTIF($M$230:M233,"W")+COUNTIF($M$230:M233,"T")</f>
        <v>0</v>
      </c>
      <c r="D233" s="237">
        <f t="shared" si="19"/>
        <v>33</v>
      </c>
      <c r="E233" s="237">
        <v>20</v>
      </c>
      <c r="F233" s="237">
        <v>8</v>
      </c>
      <c r="G233" s="237">
        <f t="shared" si="22"/>
        <v>2009</v>
      </c>
      <c r="H233" s="30">
        <f>DATEVALUE(E233&amp;"/"&amp;F233&amp;"/"&amp;G233)</f>
        <v>40045</v>
      </c>
      <c r="I233" s="31"/>
      <c r="J233" s="7"/>
      <c r="K233" s="8"/>
      <c r="L233" s="207">
        <f t="shared" si="21"/>
      </c>
      <c r="M233" s="43"/>
      <c r="N233" s="10"/>
      <c r="O233" s="254">
        <f t="shared" si="18"/>
      </c>
      <c r="P233" s="11"/>
      <c r="Q233" s="12"/>
      <c r="R233" s="12"/>
      <c r="S233" s="12"/>
      <c r="T233" s="12"/>
      <c r="U233" s="9">
        <f t="shared" si="20"/>
      </c>
      <c r="V233" s="12">
        <f>IF(INFO!B$12&lt;&gt;"",IF(MONTH(H233)-MONTH(INFO!B$12)&gt;0,YEAR(H233)-YEAR(INFO!B$12),IF(MONTH(H233)-MONTH(INFO!B$12)=0,IF(DAY(H233)-DAY(INFO!B$12)&lt;0,YEAR(H233)-YEAR(INFO!B$12)-1,YEAR(H233)-YEAR(INFO!B$12)),YEAR(H233)-YEAR(INFO!B$12)-1)),"")</f>
      </c>
      <c r="W233" s="13"/>
      <c r="X233" s="264">
        <f>IF(INFO!$B$13&lt;&gt;"",IF(INFO!$B$13&lt;&gt;0,IF(W233&lt;&gt;"",IF(W233&lt;&gt;0,W233*100*100/(INFO!$B$13*INFO!$B$13),""),""),""),"")</f>
      </c>
    </row>
    <row r="234" spans="1:24" ht="12.75">
      <c r="A234" s="218">
        <f>COUNTIF($M$2:M234,"W")+COUNTIF($M$2:M234,"T")</f>
        <v>0</v>
      </c>
      <c r="B234" s="237">
        <f>COUNTIF($M$214:M234,"W")+COUNTIF($M$214:M234,"T")</f>
        <v>0</v>
      </c>
      <c r="C234" s="237">
        <f>COUNTIF($M$230:M234,"W")+COUNTIF($M$230:M234,"T")</f>
        <v>0</v>
      </c>
      <c r="D234" s="237">
        <f t="shared" si="19"/>
        <v>33</v>
      </c>
      <c r="E234" s="237">
        <v>21</v>
      </c>
      <c r="F234" s="237">
        <v>8</v>
      </c>
      <c r="G234" s="237">
        <f t="shared" si="22"/>
        <v>2009</v>
      </c>
      <c r="H234" s="30">
        <f>DATEVALUE(E234&amp;"/"&amp;F234&amp;"/"&amp;G234)</f>
        <v>40046</v>
      </c>
      <c r="I234" s="31"/>
      <c r="J234" s="7"/>
      <c r="K234" s="8"/>
      <c r="L234" s="207">
        <f t="shared" si="21"/>
      </c>
      <c r="M234" s="43"/>
      <c r="N234" s="10"/>
      <c r="O234" s="254">
        <f t="shared" si="18"/>
      </c>
      <c r="P234" s="11"/>
      <c r="Q234" s="12"/>
      <c r="R234" s="12"/>
      <c r="S234" s="12"/>
      <c r="T234" s="12"/>
      <c r="U234" s="9">
        <f t="shared" si="20"/>
      </c>
      <c r="V234" s="12">
        <f>IF(INFO!B$12&lt;&gt;"",IF(MONTH(H234)-MONTH(INFO!B$12)&gt;0,YEAR(H234)-YEAR(INFO!B$12),IF(MONTH(H234)-MONTH(INFO!B$12)=0,IF(DAY(H234)-DAY(INFO!B$12)&lt;0,YEAR(H234)-YEAR(INFO!B$12)-1,YEAR(H234)-YEAR(INFO!B$12)),YEAR(H234)-YEAR(INFO!B$12)-1)),"")</f>
      </c>
      <c r="W234" s="13"/>
      <c r="X234" s="264">
        <f>IF(INFO!$B$13&lt;&gt;"",IF(INFO!$B$13&lt;&gt;0,IF(W234&lt;&gt;"",IF(W234&lt;&gt;0,W234*100*100/(INFO!$B$13*INFO!$B$13),""),""),""),"")</f>
      </c>
    </row>
    <row r="235" spans="1:24" ht="12.75">
      <c r="A235" s="218">
        <f>COUNTIF($M$2:M235,"W")+COUNTIF($M$2:M235,"T")</f>
        <v>0</v>
      </c>
      <c r="B235" s="237">
        <f>COUNTIF($M$214:M235,"W")+COUNTIF($M$214:M235,"T")</f>
        <v>0</v>
      </c>
      <c r="C235" s="237">
        <f>COUNTIF($M$230:M235,"W")+COUNTIF($M$230:M235,"T")</f>
        <v>0</v>
      </c>
      <c r="D235" s="237">
        <f t="shared" si="19"/>
        <v>33</v>
      </c>
      <c r="E235" s="237">
        <v>22</v>
      </c>
      <c r="F235" s="237">
        <v>8</v>
      </c>
      <c r="G235" s="237">
        <f t="shared" si="22"/>
        <v>2009</v>
      </c>
      <c r="H235" s="30">
        <f>DATEVALUE(E235&amp;"/"&amp;F235&amp;"/"&amp;G235)</f>
        <v>40047</v>
      </c>
      <c r="I235" s="31"/>
      <c r="J235" s="67"/>
      <c r="K235" s="68"/>
      <c r="L235" s="208">
        <f t="shared" si="21"/>
      </c>
      <c r="M235" s="81"/>
      <c r="N235" s="82"/>
      <c r="O235" s="258">
        <f t="shared" si="18"/>
      </c>
      <c r="P235" s="63"/>
      <c r="Q235" s="69"/>
      <c r="R235" s="69"/>
      <c r="S235" s="69"/>
      <c r="T235" s="69"/>
      <c r="U235" s="67">
        <f t="shared" si="20"/>
      </c>
      <c r="V235" s="69">
        <f>IF(INFO!B$12&lt;&gt;"",IF(MONTH(H235)-MONTH(INFO!B$12)&gt;0,YEAR(H235)-YEAR(INFO!B$12),IF(MONTH(H235)-MONTH(INFO!B$12)=0,IF(DAY(H235)-DAY(INFO!B$12)&lt;0,YEAR(H235)-YEAR(INFO!B$12)-1,YEAR(H235)-YEAR(INFO!B$12)),YEAR(H235)-YEAR(INFO!B$12)-1)),"")</f>
      </c>
      <c r="W235" s="70"/>
      <c r="X235" s="268">
        <f>IF(INFO!$B$13&lt;&gt;"",IF(INFO!$B$13&lt;&gt;0,IF(W235&lt;&gt;"",IF(W235&lt;&gt;0,W235*100*100/(INFO!$B$13*INFO!$B$13),""),""),""),"")</f>
      </c>
    </row>
    <row r="236" spans="1:24" ht="13.5" thickBot="1">
      <c r="A236" s="166">
        <f>COUNTIF($M$2:M236,"W")+COUNTIF($M$2:M236,"T")</f>
        <v>0</v>
      </c>
      <c r="B236" s="238">
        <f>COUNTIF($M$214:M236,"W")+COUNTIF($M$214:M236,"T")</f>
        <v>0</v>
      </c>
      <c r="C236" s="238">
        <f>COUNTIF($M$230:M236,"W")+COUNTIF($M$230:M236,"T")</f>
        <v>0</v>
      </c>
      <c r="D236" s="238">
        <f t="shared" si="19"/>
        <v>33</v>
      </c>
      <c r="E236" s="238">
        <v>23</v>
      </c>
      <c r="F236" s="238">
        <v>8</v>
      </c>
      <c r="G236" s="238">
        <f t="shared" si="22"/>
        <v>2009</v>
      </c>
      <c r="H236" s="135">
        <f>DATEVALUE(E236&amp;"/"&amp;F236&amp;"/"&amp;G236)</f>
        <v>40048</v>
      </c>
      <c r="I236" s="136"/>
      <c r="J236" s="90"/>
      <c r="K236" s="91"/>
      <c r="L236" s="209">
        <f t="shared" si="21"/>
      </c>
      <c r="M236" s="86"/>
      <c r="N236" s="87"/>
      <c r="O236" s="259">
        <f t="shared" si="18"/>
      </c>
      <c r="P236" s="92"/>
      <c r="Q236" s="93"/>
      <c r="R236" s="93"/>
      <c r="S236" s="93"/>
      <c r="T236" s="93"/>
      <c r="U236" s="90">
        <f t="shared" si="20"/>
      </c>
      <c r="V236" s="93">
        <f>IF(INFO!B$12&lt;&gt;"",IF(MONTH(H236)-MONTH(INFO!B$12)&gt;0,YEAR(H236)-YEAR(INFO!B$12),IF(MONTH(H236)-MONTH(INFO!B$12)=0,IF(DAY(H236)-DAY(INFO!B$12)&lt;0,YEAR(H236)-YEAR(INFO!B$12)-1,YEAR(H236)-YEAR(INFO!B$12)),YEAR(H236)-YEAR(INFO!B$12)-1)),"")</f>
      </c>
      <c r="W236" s="94"/>
      <c r="X236" s="269">
        <f>IF(INFO!$B$13&lt;&gt;"",IF(INFO!$B$13&lt;&gt;0,IF(W236&lt;&gt;"",IF(W236&lt;&gt;0,W236*100*100/(INFO!$B$13*INFO!$B$13),""),""),""),"")</f>
      </c>
    </row>
    <row r="237" spans="1:24" ht="12.75">
      <c r="A237" s="212">
        <f>COUNTIF($M$2:M237,"W")+COUNTIF($M$2:M237,"T")</f>
        <v>0</v>
      </c>
      <c r="B237" s="239">
        <f>COUNTIF($M$214:M237,"W")+COUNTIF($M$214:M237,"T")</f>
        <v>0</v>
      </c>
      <c r="C237" s="239">
        <f>COUNTIF($M$237:M237,"W")+COUNTIF($M$237:M237,"T")</f>
        <v>0</v>
      </c>
      <c r="D237" s="239">
        <f t="shared" si="19"/>
        <v>34</v>
      </c>
      <c r="E237" s="239">
        <v>24</v>
      </c>
      <c r="F237" s="239">
        <v>8</v>
      </c>
      <c r="G237" s="239">
        <f t="shared" si="22"/>
        <v>2009</v>
      </c>
      <c r="H237" s="137">
        <f>DATEVALUE(E237&amp;"/"&amp;F237&amp;"/"&amp;G237)</f>
        <v>40049</v>
      </c>
      <c r="I237" s="138"/>
      <c r="J237" s="46"/>
      <c r="K237" s="47"/>
      <c r="L237" s="207">
        <f t="shared" si="21"/>
      </c>
      <c r="M237" s="64"/>
      <c r="N237" s="49"/>
      <c r="O237" s="257">
        <f t="shared" si="18"/>
      </c>
      <c r="P237" s="48"/>
      <c r="Q237" s="62"/>
      <c r="R237" s="62"/>
      <c r="S237" s="62"/>
      <c r="T237" s="62"/>
      <c r="U237" s="62">
        <f t="shared" si="20"/>
      </c>
      <c r="V237" s="50">
        <f>IF(INFO!B$12&lt;&gt;"",IF(MONTH(H237)-MONTH(INFO!B$12)&gt;0,YEAR(H237)-YEAR(INFO!B$12),IF(MONTH(H237)-MONTH(INFO!B$12)=0,IF(DAY(H237)-DAY(INFO!B$12)&lt;0,YEAR(H237)-YEAR(INFO!B$12)-1,YEAR(H237)-YEAR(INFO!B$12)),YEAR(H237)-YEAR(INFO!B$12)-1)),"")</f>
      </c>
      <c r="W237" s="51"/>
      <c r="X237" s="267">
        <f>IF(INFO!$B$13&lt;&gt;"",IF(INFO!$B$13&lt;&gt;0,IF(W237&lt;&gt;"",IF(W237&lt;&gt;0,W237*100*100/(INFO!$B$13*INFO!$B$13),""),""),""),"")</f>
      </c>
    </row>
    <row r="238" spans="1:24" ht="12.75">
      <c r="A238" s="218">
        <f>COUNTIF($M$2:M238,"W")+COUNTIF($M$2:M238,"T")</f>
        <v>0</v>
      </c>
      <c r="B238" s="237">
        <f>COUNTIF($M$214:M238,"W")+COUNTIF($M$214:M238,"T")</f>
        <v>0</v>
      </c>
      <c r="C238" s="237">
        <f>COUNTIF($M$237:M238,"W")+COUNTIF($M$237:M238,"T")</f>
        <v>0</v>
      </c>
      <c r="D238" s="237">
        <f t="shared" si="19"/>
        <v>34</v>
      </c>
      <c r="E238" s="237">
        <v>25</v>
      </c>
      <c r="F238" s="237">
        <v>8</v>
      </c>
      <c r="G238" s="237">
        <f t="shared" si="22"/>
        <v>2009</v>
      </c>
      <c r="H238" s="30">
        <f>DATEVALUE(E238&amp;"/"&amp;F238&amp;"/"&amp;G238)</f>
        <v>40050</v>
      </c>
      <c r="I238" s="31"/>
      <c r="J238" s="7"/>
      <c r="K238" s="8"/>
      <c r="L238" s="207">
        <f t="shared" si="21"/>
      </c>
      <c r="M238" s="43"/>
      <c r="N238" s="10"/>
      <c r="O238" s="254">
        <f t="shared" si="18"/>
      </c>
      <c r="P238" s="11"/>
      <c r="Q238" s="12"/>
      <c r="R238" s="12"/>
      <c r="S238" s="12"/>
      <c r="T238" s="12"/>
      <c r="U238" s="9">
        <f t="shared" si="20"/>
      </c>
      <c r="V238" s="12">
        <f>IF(INFO!B$12&lt;&gt;"",IF(MONTH(H238)-MONTH(INFO!B$12)&gt;0,YEAR(H238)-YEAR(INFO!B$12),IF(MONTH(H238)-MONTH(INFO!B$12)=0,IF(DAY(H238)-DAY(INFO!B$12)&lt;0,YEAR(H238)-YEAR(INFO!B$12)-1,YEAR(H238)-YEAR(INFO!B$12)),YEAR(H238)-YEAR(INFO!B$12)-1)),"")</f>
      </c>
      <c r="W238" s="13"/>
      <c r="X238" s="264">
        <f>IF(INFO!$B$13&lt;&gt;"",IF(INFO!$B$13&lt;&gt;0,IF(W238&lt;&gt;"",IF(W238&lt;&gt;0,W238*100*100/(INFO!$B$13*INFO!$B$13),""),""),""),"")</f>
      </c>
    </row>
    <row r="239" spans="1:24" ht="12.75">
      <c r="A239" s="218">
        <f>COUNTIF($M$2:M239,"W")+COUNTIF($M$2:M239,"T")</f>
        <v>0</v>
      </c>
      <c r="B239" s="237">
        <f>COUNTIF($M$214:M239,"W")+COUNTIF($M$214:M239,"T")</f>
        <v>0</v>
      </c>
      <c r="C239" s="237">
        <f>COUNTIF($M$237:M239,"W")+COUNTIF($M$237:M239,"T")</f>
        <v>0</v>
      </c>
      <c r="D239" s="237">
        <f t="shared" si="19"/>
        <v>34</v>
      </c>
      <c r="E239" s="237">
        <v>26</v>
      </c>
      <c r="F239" s="237">
        <v>8</v>
      </c>
      <c r="G239" s="237">
        <f t="shared" si="22"/>
        <v>2009</v>
      </c>
      <c r="H239" s="30">
        <f>DATEVALUE(E239&amp;"/"&amp;F239&amp;"/"&amp;G239)</f>
        <v>40051</v>
      </c>
      <c r="I239" s="31"/>
      <c r="J239" s="7"/>
      <c r="K239" s="8"/>
      <c r="L239" s="207">
        <f t="shared" si="21"/>
      </c>
      <c r="M239" s="43"/>
      <c r="N239" s="10"/>
      <c r="O239" s="254">
        <f t="shared" si="18"/>
      </c>
      <c r="P239" s="11"/>
      <c r="Q239" s="12"/>
      <c r="R239" s="12"/>
      <c r="S239" s="12"/>
      <c r="T239" s="12"/>
      <c r="U239" s="9">
        <f t="shared" si="20"/>
      </c>
      <c r="V239" s="12">
        <f>IF(INFO!B$12&lt;&gt;"",IF(MONTH(H239)-MONTH(INFO!B$12)&gt;0,YEAR(H239)-YEAR(INFO!B$12),IF(MONTH(H239)-MONTH(INFO!B$12)=0,IF(DAY(H239)-DAY(INFO!B$12)&lt;0,YEAR(H239)-YEAR(INFO!B$12)-1,YEAR(H239)-YEAR(INFO!B$12)),YEAR(H239)-YEAR(INFO!B$12)-1)),"")</f>
      </c>
      <c r="W239" s="13"/>
      <c r="X239" s="264">
        <f>IF(INFO!$B$13&lt;&gt;"",IF(INFO!$B$13&lt;&gt;0,IF(W239&lt;&gt;"",IF(W239&lt;&gt;0,W239*100*100/(INFO!$B$13*INFO!$B$13),""),""),""),"")</f>
      </c>
    </row>
    <row r="240" spans="1:24" ht="12.75">
      <c r="A240" s="218">
        <f>COUNTIF($M$2:M240,"W")+COUNTIF($M$2:M240,"T")</f>
        <v>0</v>
      </c>
      <c r="B240" s="237">
        <f>COUNTIF($M$214:M240,"W")+COUNTIF($M$214:M240,"T")</f>
        <v>0</v>
      </c>
      <c r="C240" s="237">
        <f>COUNTIF($M$237:M240,"W")+COUNTIF($M$237:M240,"T")</f>
        <v>0</v>
      </c>
      <c r="D240" s="237">
        <f t="shared" si="19"/>
        <v>34</v>
      </c>
      <c r="E240" s="237">
        <v>27</v>
      </c>
      <c r="F240" s="237">
        <v>8</v>
      </c>
      <c r="G240" s="237">
        <f t="shared" si="22"/>
        <v>2009</v>
      </c>
      <c r="H240" s="30">
        <f>DATEVALUE(E240&amp;"/"&amp;F240&amp;"/"&amp;G240)</f>
        <v>40052</v>
      </c>
      <c r="I240" s="31"/>
      <c r="J240" s="7"/>
      <c r="K240" s="8"/>
      <c r="L240" s="207">
        <f t="shared" si="21"/>
      </c>
      <c r="M240" s="43"/>
      <c r="N240" s="10"/>
      <c r="O240" s="254">
        <f t="shared" si="18"/>
      </c>
      <c r="P240" s="11"/>
      <c r="Q240" s="12"/>
      <c r="R240" s="12"/>
      <c r="S240" s="12"/>
      <c r="T240" s="12"/>
      <c r="U240" s="9">
        <f t="shared" si="20"/>
      </c>
      <c r="V240" s="12">
        <f>IF(INFO!B$12&lt;&gt;"",IF(MONTH(H240)-MONTH(INFO!B$12)&gt;0,YEAR(H240)-YEAR(INFO!B$12),IF(MONTH(H240)-MONTH(INFO!B$12)=0,IF(DAY(H240)-DAY(INFO!B$12)&lt;0,YEAR(H240)-YEAR(INFO!B$12)-1,YEAR(H240)-YEAR(INFO!B$12)),YEAR(H240)-YEAR(INFO!B$12)-1)),"")</f>
      </c>
      <c r="W240" s="13"/>
      <c r="X240" s="264">
        <f>IF(INFO!$B$13&lt;&gt;"",IF(INFO!$B$13&lt;&gt;0,IF(W240&lt;&gt;"",IF(W240&lt;&gt;0,W240*100*100/(INFO!$B$13*INFO!$B$13),""),""),""),"")</f>
      </c>
    </row>
    <row r="241" spans="1:24" ht="12.75">
      <c r="A241" s="218">
        <f>COUNTIF($M$2:M241,"W")+COUNTIF($M$2:M241,"T")</f>
        <v>0</v>
      </c>
      <c r="B241" s="237">
        <f>COUNTIF($M$214:M241,"W")+COUNTIF($M$214:M241,"T")</f>
        <v>0</v>
      </c>
      <c r="C241" s="237">
        <f>COUNTIF($M$237:M241,"W")+COUNTIF($M$237:M241,"T")</f>
        <v>0</v>
      </c>
      <c r="D241" s="237">
        <f t="shared" si="19"/>
        <v>34</v>
      </c>
      <c r="E241" s="237">
        <v>28</v>
      </c>
      <c r="F241" s="237">
        <v>8</v>
      </c>
      <c r="G241" s="237">
        <f t="shared" si="22"/>
        <v>2009</v>
      </c>
      <c r="H241" s="30">
        <f>DATEVALUE(E241&amp;"/"&amp;F241&amp;"/"&amp;G241)</f>
        <v>40053</v>
      </c>
      <c r="I241" s="31"/>
      <c r="J241" s="7"/>
      <c r="K241" s="8"/>
      <c r="L241" s="207">
        <f t="shared" si="21"/>
      </c>
      <c r="M241" s="43"/>
      <c r="N241" s="10"/>
      <c r="O241" s="254">
        <f t="shared" si="18"/>
      </c>
      <c r="P241" s="11"/>
      <c r="Q241" s="12"/>
      <c r="R241" s="12"/>
      <c r="S241" s="12"/>
      <c r="T241" s="12"/>
      <c r="U241" s="9">
        <f t="shared" si="20"/>
      </c>
      <c r="V241" s="12">
        <f>IF(INFO!B$12&lt;&gt;"",IF(MONTH(H241)-MONTH(INFO!B$12)&gt;0,YEAR(H241)-YEAR(INFO!B$12),IF(MONTH(H241)-MONTH(INFO!B$12)=0,IF(DAY(H241)-DAY(INFO!B$12)&lt;0,YEAR(H241)-YEAR(INFO!B$12)-1,YEAR(H241)-YEAR(INFO!B$12)),YEAR(H241)-YEAR(INFO!B$12)-1)),"")</f>
      </c>
      <c r="W241" s="13"/>
      <c r="X241" s="264">
        <f>IF(INFO!$B$13&lt;&gt;"",IF(INFO!$B$13&lt;&gt;0,IF(W241&lt;&gt;"",IF(W241&lt;&gt;0,W241*100*100/(INFO!$B$13*INFO!$B$13),""),""),""),"")</f>
      </c>
    </row>
    <row r="242" spans="1:24" ht="12.75">
      <c r="A242" s="218">
        <f>COUNTIF($M$2:M242,"W")+COUNTIF($M$2:M242,"T")</f>
        <v>0</v>
      </c>
      <c r="B242" s="237">
        <f>COUNTIF($M$214:M242,"W")+COUNTIF($M$214:M242,"T")</f>
        <v>0</v>
      </c>
      <c r="C242" s="237">
        <f>COUNTIF($M$237:M242,"W")+COUNTIF($M$237:M242,"T")</f>
        <v>0</v>
      </c>
      <c r="D242" s="237">
        <f t="shared" si="19"/>
        <v>34</v>
      </c>
      <c r="E242" s="237">
        <v>29</v>
      </c>
      <c r="F242" s="237">
        <v>8</v>
      </c>
      <c r="G242" s="237">
        <f t="shared" si="22"/>
        <v>2009</v>
      </c>
      <c r="H242" s="30">
        <f>DATEVALUE(E242&amp;"/"&amp;F242&amp;"/"&amp;G242)</f>
        <v>40054</v>
      </c>
      <c r="I242" s="31"/>
      <c r="J242" s="67"/>
      <c r="K242" s="68"/>
      <c r="L242" s="208">
        <f t="shared" si="21"/>
      </c>
      <c r="M242" s="81"/>
      <c r="N242" s="82"/>
      <c r="O242" s="258">
        <f t="shared" si="18"/>
      </c>
      <c r="P242" s="63"/>
      <c r="Q242" s="69"/>
      <c r="R242" s="69"/>
      <c r="S242" s="69"/>
      <c r="T242" s="69"/>
      <c r="U242" s="67">
        <f t="shared" si="20"/>
      </c>
      <c r="V242" s="69">
        <f>IF(INFO!B$12&lt;&gt;"",IF(MONTH(H242)-MONTH(INFO!B$12)&gt;0,YEAR(H242)-YEAR(INFO!B$12),IF(MONTH(H242)-MONTH(INFO!B$12)=0,IF(DAY(H242)-DAY(INFO!B$12)&lt;0,YEAR(H242)-YEAR(INFO!B$12)-1,YEAR(H242)-YEAR(INFO!B$12)),YEAR(H242)-YEAR(INFO!B$12)-1)),"")</f>
      </c>
      <c r="W242" s="70"/>
      <c r="X242" s="268">
        <f>IF(INFO!$B$13&lt;&gt;"",IF(INFO!$B$13&lt;&gt;0,IF(W242&lt;&gt;"",IF(W242&lt;&gt;0,W242*100*100/(INFO!$B$13*INFO!$B$13),""),""),""),"")</f>
      </c>
    </row>
    <row r="243" spans="1:24" ht="13.5" thickBot="1">
      <c r="A243" s="166">
        <f>COUNTIF($M$2:M243,"W")+COUNTIF($M$2:M243,"T")</f>
        <v>0</v>
      </c>
      <c r="B243" s="238">
        <f>COUNTIF($M$214:M243,"W")+COUNTIF($M$214:M243,"T")</f>
        <v>0</v>
      </c>
      <c r="C243" s="238">
        <f>COUNTIF($M$237:M243,"W")+COUNTIF($M$237:M243,"T")</f>
        <v>0</v>
      </c>
      <c r="D243" s="238">
        <f t="shared" si="19"/>
        <v>34</v>
      </c>
      <c r="E243" s="238">
        <v>30</v>
      </c>
      <c r="F243" s="238">
        <v>8</v>
      </c>
      <c r="G243" s="238">
        <f t="shared" si="22"/>
        <v>2009</v>
      </c>
      <c r="H243" s="135">
        <f>DATEVALUE(E243&amp;"/"&amp;F243&amp;"/"&amp;G243)</f>
        <v>40055</v>
      </c>
      <c r="I243" s="136"/>
      <c r="J243" s="90"/>
      <c r="K243" s="91"/>
      <c r="L243" s="209">
        <f t="shared" si="21"/>
      </c>
      <c r="M243" s="86"/>
      <c r="N243" s="87"/>
      <c r="O243" s="259">
        <f t="shared" si="18"/>
      </c>
      <c r="P243" s="92"/>
      <c r="Q243" s="93"/>
      <c r="R243" s="93"/>
      <c r="S243" s="93"/>
      <c r="T243" s="93"/>
      <c r="U243" s="90">
        <f t="shared" si="20"/>
      </c>
      <c r="V243" s="93">
        <f>IF(INFO!B$12&lt;&gt;"",IF(MONTH(H243)-MONTH(INFO!B$12)&gt;0,YEAR(H243)-YEAR(INFO!B$12),IF(MONTH(H243)-MONTH(INFO!B$12)=0,IF(DAY(H243)-DAY(INFO!B$12)&lt;0,YEAR(H243)-YEAR(INFO!B$12)-1,YEAR(H243)-YEAR(INFO!B$12)),YEAR(H243)-YEAR(INFO!B$12)-1)),"")</f>
      </c>
      <c r="W243" s="94"/>
      <c r="X243" s="269">
        <f>IF(INFO!$B$13&lt;&gt;"",IF(INFO!$B$13&lt;&gt;0,IF(W243&lt;&gt;"",IF(W243&lt;&gt;0,W243*100*100/(INFO!$B$13*INFO!$B$13),""),""),""),"")</f>
      </c>
    </row>
    <row r="244" spans="1:24" ht="12.75">
      <c r="A244" s="212">
        <f>COUNTIF($M$2:M244,"W")+COUNTIF($M$2:M244,"T")</f>
        <v>0</v>
      </c>
      <c r="B244" s="239">
        <f>COUNTIF($M$214:M244,"W")+COUNTIF($M$214:M244,"T")</f>
        <v>0</v>
      </c>
      <c r="C244" s="239">
        <f>COUNTIF($M$244:M244,"W")+COUNTIF($M$244:M244,"T")</f>
        <v>0</v>
      </c>
      <c r="D244" s="239">
        <f t="shared" si="19"/>
        <v>35</v>
      </c>
      <c r="E244" s="239">
        <v>31</v>
      </c>
      <c r="F244" s="239">
        <v>8</v>
      </c>
      <c r="G244" s="239">
        <f t="shared" si="22"/>
        <v>2009</v>
      </c>
      <c r="H244" s="137">
        <f>DATEVALUE(E244&amp;"/"&amp;F244&amp;"/"&amp;G244)</f>
        <v>40056</v>
      </c>
      <c r="I244" s="138"/>
      <c r="J244" s="46"/>
      <c r="K244" s="47"/>
      <c r="L244" s="207">
        <f t="shared" si="21"/>
      </c>
      <c r="M244" s="64"/>
      <c r="N244" s="49"/>
      <c r="O244" s="257">
        <f t="shared" si="18"/>
      </c>
      <c r="P244" s="48"/>
      <c r="Q244" s="62"/>
      <c r="R244" s="62"/>
      <c r="S244" s="62"/>
      <c r="T244" s="62"/>
      <c r="U244" s="62">
        <f t="shared" si="20"/>
      </c>
      <c r="V244" s="50">
        <f>IF(INFO!B$12&lt;&gt;"",IF(MONTH(H244)-MONTH(INFO!B$12)&gt;0,YEAR(H244)-YEAR(INFO!B$12),IF(MONTH(H244)-MONTH(INFO!B$12)=0,IF(DAY(H244)-DAY(INFO!B$12)&lt;0,YEAR(H244)-YEAR(INFO!B$12)-1,YEAR(H244)-YEAR(INFO!B$12)),YEAR(H244)-YEAR(INFO!B$12)-1)),"")</f>
      </c>
      <c r="W244" s="51"/>
      <c r="X244" s="267">
        <f>IF(INFO!$B$13&lt;&gt;"",IF(INFO!$B$13&lt;&gt;0,IF(W244&lt;&gt;"",IF(W244&lt;&gt;0,W244*100*100/(INFO!$B$13*INFO!$B$13),""),""),""),"")</f>
      </c>
    </row>
    <row r="245" spans="1:24" ht="12.75">
      <c r="A245" s="218">
        <f>COUNTIF($M$2:M245,"W")+COUNTIF($M$2:M245,"T")</f>
        <v>0</v>
      </c>
      <c r="B245" s="240">
        <f>COUNTIF($M$245:M245,"W")+COUNTIF($M$245:M245,"T")</f>
        <v>0</v>
      </c>
      <c r="C245" s="237">
        <f>COUNTIF($M$244:M245,"W")+COUNTIF($M$244:M245,"T")</f>
        <v>0</v>
      </c>
      <c r="D245" s="237">
        <f t="shared" si="19"/>
        <v>35</v>
      </c>
      <c r="E245" s="240">
        <v>1</v>
      </c>
      <c r="F245" s="240">
        <v>9</v>
      </c>
      <c r="G245" s="240">
        <f t="shared" si="22"/>
        <v>2009</v>
      </c>
      <c r="H245" s="34">
        <f>DATEVALUE(E245&amp;"/"&amp;F245&amp;"/"&amp;G245)</f>
        <v>40057</v>
      </c>
      <c r="I245" s="35"/>
      <c r="J245" s="7"/>
      <c r="K245" s="8"/>
      <c r="L245" s="207">
        <f t="shared" si="21"/>
      </c>
      <c r="M245" s="43"/>
      <c r="N245" s="10"/>
      <c r="O245" s="254">
        <f t="shared" si="18"/>
      </c>
      <c r="P245" s="11"/>
      <c r="Q245" s="12"/>
      <c r="R245" s="12"/>
      <c r="S245" s="12"/>
      <c r="T245" s="12"/>
      <c r="U245" s="9">
        <f t="shared" si="20"/>
      </c>
      <c r="V245" s="12">
        <f>IF(INFO!B$12&lt;&gt;"",IF(MONTH(H245)-MONTH(INFO!B$12)&gt;0,YEAR(H245)-YEAR(INFO!B$12),IF(MONTH(H245)-MONTH(INFO!B$12)=0,IF(DAY(H245)-DAY(INFO!B$12)&lt;0,YEAR(H245)-YEAR(INFO!B$12)-1,YEAR(H245)-YEAR(INFO!B$12)),YEAR(H245)-YEAR(INFO!B$12)-1)),"")</f>
      </c>
      <c r="W245" s="13"/>
      <c r="X245" s="264">
        <f>IF(INFO!$B$13&lt;&gt;"",IF(INFO!$B$13&lt;&gt;0,IF(W245&lt;&gt;"",IF(W245&lt;&gt;0,W245*100*100/(INFO!$B$13*INFO!$B$13),""),""),""),"")</f>
      </c>
    </row>
    <row r="246" spans="1:24" ht="12.75">
      <c r="A246" s="218">
        <f>COUNTIF($M$2:M246,"W")+COUNTIF($M$2:M246,"T")</f>
        <v>0</v>
      </c>
      <c r="B246" s="240">
        <f>COUNTIF($M$245:M246,"W")+COUNTIF($M$245:M246,"T")</f>
        <v>0</v>
      </c>
      <c r="C246" s="237">
        <f>COUNTIF($M$244:M246,"W")+COUNTIF($M$244:M246,"T")</f>
        <v>0</v>
      </c>
      <c r="D246" s="237">
        <f t="shared" si="19"/>
        <v>35</v>
      </c>
      <c r="E246" s="240">
        <v>2</v>
      </c>
      <c r="F246" s="240">
        <v>9</v>
      </c>
      <c r="G246" s="240">
        <f t="shared" si="22"/>
        <v>2009</v>
      </c>
      <c r="H246" s="34">
        <f>DATEVALUE(E246&amp;"/"&amp;F246&amp;"/"&amp;G246)</f>
        <v>40058</v>
      </c>
      <c r="I246" s="35"/>
      <c r="J246" s="7"/>
      <c r="K246" s="8"/>
      <c r="L246" s="207">
        <f t="shared" si="21"/>
      </c>
      <c r="M246" s="43"/>
      <c r="N246" s="15"/>
      <c r="O246" s="254">
        <f t="shared" si="18"/>
      </c>
      <c r="P246" s="11"/>
      <c r="Q246" s="12"/>
      <c r="R246" s="12"/>
      <c r="S246" s="12"/>
      <c r="T246" s="12"/>
      <c r="U246" s="9">
        <f t="shared" si="20"/>
      </c>
      <c r="V246" s="12">
        <f>IF(INFO!B$12&lt;&gt;"",IF(MONTH(H246)-MONTH(INFO!B$12)&gt;0,YEAR(H246)-YEAR(INFO!B$12),IF(MONTH(H246)-MONTH(INFO!B$12)=0,IF(DAY(H246)-DAY(INFO!B$12)&lt;0,YEAR(H246)-YEAR(INFO!B$12)-1,YEAR(H246)-YEAR(INFO!B$12)),YEAR(H246)-YEAR(INFO!B$12)-1)),"")</f>
      </c>
      <c r="W246" s="13"/>
      <c r="X246" s="264">
        <f>IF(INFO!$B$13&lt;&gt;"",IF(INFO!$B$13&lt;&gt;0,IF(W246&lt;&gt;"",IF(W246&lt;&gt;0,W246*100*100/(INFO!$B$13*INFO!$B$13),""),""),""),"")</f>
      </c>
    </row>
    <row r="247" spans="1:24" ht="12.75">
      <c r="A247" s="218">
        <f>COUNTIF($M$2:M247,"W")+COUNTIF($M$2:M247,"T")</f>
        <v>0</v>
      </c>
      <c r="B247" s="240">
        <f>COUNTIF($M$245:M247,"W")+COUNTIF($M$245:M247,"T")</f>
        <v>0</v>
      </c>
      <c r="C247" s="237">
        <f>COUNTIF($M$244:M247,"W")+COUNTIF($M$244:M247,"T")</f>
        <v>0</v>
      </c>
      <c r="D247" s="237">
        <f t="shared" si="19"/>
        <v>35</v>
      </c>
      <c r="E247" s="240">
        <v>3</v>
      </c>
      <c r="F247" s="240">
        <v>9</v>
      </c>
      <c r="G247" s="240">
        <f t="shared" si="22"/>
        <v>2009</v>
      </c>
      <c r="H247" s="34">
        <f>DATEVALUE(E247&amp;"/"&amp;F247&amp;"/"&amp;G247)</f>
        <v>40059</v>
      </c>
      <c r="I247" s="35"/>
      <c r="J247" s="7"/>
      <c r="K247" s="8"/>
      <c r="L247" s="207">
        <f t="shared" si="21"/>
      </c>
      <c r="M247" s="43"/>
      <c r="N247" s="10"/>
      <c r="O247" s="254">
        <f t="shared" si="18"/>
      </c>
      <c r="P247" s="11"/>
      <c r="Q247" s="12"/>
      <c r="R247" s="12"/>
      <c r="S247" s="12"/>
      <c r="T247" s="12"/>
      <c r="U247" s="9">
        <f t="shared" si="20"/>
      </c>
      <c r="V247" s="12">
        <f>IF(INFO!B$12&lt;&gt;"",IF(MONTH(H247)-MONTH(INFO!B$12)&gt;0,YEAR(H247)-YEAR(INFO!B$12),IF(MONTH(H247)-MONTH(INFO!B$12)=0,IF(DAY(H247)-DAY(INFO!B$12)&lt;0,YEAR(H247)-YEAR(INFO!B$12)-1,YEAR(H247)-YEAR(INFO!B$12)),YEAR(H247)-YEAR(INFO!B$12)-1)),"")</f>
      </c>
      <c r="W247" s="13"/>
      <c r="X247" s="264">
        <f>IF(INFO!$B$13&lt;&gt;"",IF(INFO!$B$13&lt;&gt;0,IF(W247&lt;&gt;"",IF(W247&lt;&gt;0,W247*100*100/(INFO!$B$13*INFO!$B$13),""),""),""),"")</f>
      </c>
    </row>
    <row r="248" spans="1:24" ht="12.75">
      <c r="A248" s="218">
        <f>COUNTIF($M$2:M248,"W")+COUNTIF($M$2:M248,"T")</f>
        <v>0</v>
      </c>
      <c r="B248" s="240">
        <f>COUNTIF($M$245:M248,"W")+COUNTIF($M$245:M248,"T")</f>
        <v>0</v>
      </c>
      <c r="C248" s="237">
        <f>COUNTIF($M$244:M248,"W")+COUNTIF($M$244:M248,"T")</f>
        <v>0</v>
      </c>
      <c r="D248" s="237">
        <f t="shared" si="19"/>
        <v>35</v>
      </c>
      <c r="E248" s="240">
        <v>4</v>
      </c>
      <c r="F248" s="240">
        <v>9</v>
      </c>
      <c r="G248" s="240">
        <f t="shared" si="22"/>
        <v>2009</v>
      </c>
      <c r="H248" s="34">
        <f>DATEVALUE(E248&amp;"/"&amp;F248&amp;"/"&amp;G248)</f>
        <v>40060</v>
      </c>
      <c r="I248" s="35"/>
      <c r="J248" s="7"/>
      <c r="K248" s="8"/>
      <c r="L248" s="207">
        <f t="shared" si="21"/>
      </c>
      <c r="M248" s="43"/>
      <c r="N248" s="10"/>
      <c r="O248" s="254">
        <f t="shared" si="18"/>
      </c>
      <c r="P248" s="11"/>
      <c r="Q248" s="12"/>
      <c r="R248" s="12"/>
      <c r="S248" s="12"/>
      <c r="T248" s="12"/>
      <c r="U248" s="9">
        <f t="shared" si="20"/>
      </c>
      <c r="V248" s="12">
        <f>IF(INFO!B$12&lt;&gt;"",IF(MONTH(H248)-MONTH(INFO!B$12)&gt;0,YEAR(H248)-YEAR(INFO!B$12),IF(MONTH(H248)-MONTH(INFO!B$12)=0,IF(DAY(H248)-DAY(INFO!B$12)&lt;0,YEAR(H248)-YEAR(INFO!B$12)-1,YEAR(H248)-YEAR(INFO!B$12)),YEAR(H248)-YEAR(INFO!B$12)-1)),"")</f>
      </c>
      <c r="W248" s="13"/>
      <c r="X248" s="264">
        <f>IF(INFO!$B$13&lt;&gt;"",IF(INFO!$B$13&lt;&gt;0,IF(W248&lt;&gt;"",IF(W248&lt;&gt;0,W248*100*100/(INFO!$B$13*INFO!$B$13),""),""),""),"")</f>
      </c>
    </row>
    <row r="249" spans="1:24" ht="12.75">
      <c r="A249" s="218">
        <f>COUNTIF($M$2:M249,"W")+COUNTIF($M$2:M249,"T")</f>
        <v>0</v>
      </c>
      <c r="B249" s="240">
        <f>COUNTIF($M$245:M249,"W")+COUNTIF($M$245:M249,"T")</f>
        <v>0</v>
      </c>
      <c r="C249" s="237">
        <f>COUNTIF($M$244:M249,"W")+COUNTIF($M$244:M249,"T")</f>
        <v>0</v>
      </c>
      <c r="D249" s="237">
        <f t="shared" si="19"/>
        <v>35</v>
      </c>
      <c r="E249" s="240">
        <v>5</v>
      </c>
      <c r="F249" s="240">
        <v>9</v>
      </c>
      <c r="G249" s="240">
        <f t="shared" si="22"/>
        <v>2009</v>
      </c>
      <c r="H249" s="34">
        <f>DATEVALUE(E249&amp;"/"&amp;F249&amp;"/"&amp;G249)</f>
        <v>40061</v>
      </c>
      <c r="I249" s="35"/>
      <c r="J249" s="67"/>
      <c r="K249" s="68"/>
      <c r="L249" s="208">
        <f t="shared" si="21"/>
      </c>
      <c r="M249" s="81"/>
      <c r="N249" s="82"/>
      <c r="O249" s="258">
        <f t="shared" si="18"/>
      </c>
      <c r="P249" s="63"/>
      <c r="Q249" s="69"/>
      <c r="R249" s="69"/>
      <c r="S249" s="69"/>
      <c r="T249" s="69"/>
      <c r="U249" s="67">
        <f t="shared" si="20"/>
      </c>
      <c r="V249" s="69">
        <f>IF(INFO!B$12&lt;&gt;"",IF(MONTH(H249)-MONTH(INFO!B$12)&gt;0,YEAR(H249)-YEAR(INFO!B$12),IF(MONTH(H249)-MONTH(INFO!B$12)=0,IF(DAY(H249)-DAY(INFO!B$12)&lt;0,YEAR(H249)-YEAR(INFO!B$12)-1,YEAR(H249)-YEAR(INFO!B$12)),YEAR(H249)-YEAR(INFO!B$12)-1)),"")</f>
      </c>
      <c r="W249" s="70"/>
      <c r="X249" s="268">
        <f>IF(INFO!$B$13&lt;&gt;"",IF(INFO!$B$13&lt;&gt;0,IF(W249&lt;&gt;"",IF(W249&lt;&gt;0,W249*100*100/(INFO!$B$13*INFO!$B$13),""),""),""),"")</f>
      </c>
    </row>
    <row r="250" spans="1:24" ht="13.5" thickBot="1">
      <c r="A250" s="166">
        <f>COUNTIF($M$2:M250,"W")+COUNTIF($M$2:M250,"T")</f>
        <v>0</v>
      </c>
      <c r="B250" s="241">
        <f>COUNTIF($M$245:M250,"W")+COUNTIF($M$245:M250,"T")</f>
        <v>0</v>
      </c>
      <c r="C250" s="238">
        <f>COUNTIF($M$244:M250,"W")+COUNTIF($M$244:M250,"T")</f>
        <v>0</v>
      </c>
      <c r="D250" s="238">
        <f t="shared" si="19"/>
        <v>35</v>
      </c>
      <c r="E250" s="241">
        <v>6</v>
      </c>
      <c r="F250" s="241">
        <v>9</v>
      </c>
      <c r="G250" s="241">
        <f t="shared" si="22"/>
        <v>2009</v>
      </c>
      <c r="H250" s="139">
        <f>DATEVALUE(E250&amp;"/"&amp;F250&amp;"/"&amp;G250)</f>
        <v>40062</v>
      </c>
      <c r="I250" s="140"/>
      <c r="J250" s="90"/>
      <c r="K250" s="91"/>
      <c r="L250" s="209">
        <f t="shared" si="21"/>
      </c>
      <c r="M250" s="86"/>
      <c r="N250" s="87"/>
      <c r="O250" s="259">
        <f t="shared" si="18"/>
      </c>
      <c r="P250" s="92"/>
      <c r="Q250" s="93"/>
      <c r="R250" s="93"/>
      <c r="S250" s="93"/>
      <c r="T250" s="93"/>
      <c r="U250" s="90">
        <f t="shared" si="20"/>
      </c>
      <c r="V250" s="93">
        <f>IF(INFO!B$12&lt;&gt;"",IF(MONTH(H250)-MONTH(INFO!B$12)&gt;0,YEAR(H250)-YEAR(INFO!B$12),IF(MONTH(H250)-MONTH(INFO!B$12)=0,IF(DAY(H250)-DAY(INFO!B$12)&lt;0,YEAR(H250)-YEAR(INFO!B$12)-1,YEAR(H250)-YEAR(INFO!B$12)),YEAR(H250)-YEAR(INFO!B$12)-1)),"")</f>
      </c>
      <c r="W250" s="94"/>
      <c r="X250" s="269">
        <f>IF(INFO!$B$13&lt;&gt;"",IF(INFO!$B$13&lt;&gt;0,IF(W250&lt;&gt;"",IF(W250&lt;&gt;0,W250*100*100/(INFO!$B$13*INFO!$B$13),""),""),""),"")</f>
      </c>
    </row>
    <row r="251" spans="1:24" ht="12.75">
      <c r="A251" s="212">
        <f>COUNTIF($M$2:M251,"W")+COUNTIF($M$2:M251,"T")</f>
        <v>0</v>
      </c>
      <c r="B251" s="242">
        <f>COUNTIF($M$245:M251,"W")+COUNTIF($M$245:M251,"T")</f>
        <v>0</v>
      </c>
      <c r="C251" s="242">
        <f>COUNTIF($M$251:M251,"W")+COUNTIF($M$251:M251,"T")</f>
        <v>0</v>
      </c>
      <c r="D251" s="242">
        <f t="shared" si="19"/>
        <v>36</v>
      </c>
      <c r="E251" s="242">
        <v>7</v>
      </c>
      <c r="F251" s="242">
        <v>9</v>
      </c>
      <c r="G251" s="242">
        <f t="shared" si="22"/>
        <v>2009</v>
      </c>
      <c r="H251" s="141">
        <f>DATEVALUE(E251&amp;"/"&amp;F251&amp;"/"&amp;G251)</f>
        <v>40063</v>
      </c>
      <c r="I251" s="142"/>
      <c r="J251" s="46"/>
      <c r="K251" s="47"/>
      <c r="L251" s="207">
        <f t="shared" si="21"/>
      </c>
      <c r="M251" s="64"/>
      <c r="N251" s="123"/>
      <c r="O251" s="257">
        <f t="shared" si="18"/>
      </c>
      <c r="P251" s="48"/>
      <c r="Q251" s="50"/>
      <c r="R251" s="50"/>
      <c r="S251" s="50"/>
      <c r="T251" s="50"/>
      <c r="U251" s="62">
        <f t="shared" si="20"/>
      </c>
      <c r="V251" s="50">
        <f>IF(INFO!B$12&lt;&gt;"",IF(MONTH(H251)-MONTH(INFO!B$12)&gt;0,YEAR(H251)-YEAR(INFO!B$12),IF(MONTH(H251)-MONTH(INFO!B$12)=0,IF(DAY(H251)-DAY(INFO!B$12)&lt;0,YEAR(H251)-YEAR(INFO!B$12)-1,YEAR(H251)-YEAR(INFO!B$12)),YEAR(H251)-YEAR(INFO!B$12)-1)),"")</f>
      </c>
      <c r="W251" s="51"/>
      <c r="X251" s="267">
        <f>IF(INFO!$B$13&lt;&gt;"",IF(INFO!$B$13&lt;&gt;0,IF(W251&lt;&gt;"",IF(W251&lt;&gt;0,W251*100*100/(INFO!$B$13*INFO!$B$13),""),""),""),"")</f>
      </c>
    </row>
    <row r="252" spans="1:24" ht="12.75">
      <c r="A252" s="218">
        <f>COUNTIF($M$2:M252,"W")+COUNTIF($M$2:M252,"T")</f>
        <v>0</v>
      </c>
      <c r="B252" s="240">
        <f>COUNTIF($M$245:M252,"W")+COUNTIF($M$245:M252,"T")</f>
        <v>0</v>
      </c>
      <c r="C252" s="240">
        <f>COUNTIF($M$251:M252,"W")+COUNTIF($M$251:M252,"T")</f>
        <v>0</v>
      </c>
      <c r="D252" s="240">
        <f t="shared" si="19"/>
        <v>36</v>
      </c>
      <c r="E252" s="240">
        <v>8</v>
      </c>
      <c r="F252" s="240">
        <v>9</v>
      </c>
      <c r="G252" s="240">
        <f t="shared" si="22"/>
        <v>2009</v>
      </c>
      <c r="H252" s="34">
        <f>DATEVALUE(E252&amp;"/"&amp;F252&amp;"/"&amp;G252)</f>
        <v>40064</v>
      </c>
      <c r="I252" s="35"/>
      <c r="J252" s="7"/>
      <c r="K252" s="8"/>
      <c r="L252" s="207">
        <f t="shared" si="21"/>
      </c>
      <c r="M252" s="43"/>
      <c r="N252" s="10"/>
      <c r="O252" s="254">
        <f aca="true" t="shared" si="23" ref="O252:O312">IF(J252&lt;&gt;"",IF(J252=0,"",IF(K252=0,"",K252/J252)),"")</f>
      </c>
      <c r="P252" s="11"/>
      <c r="Q252" s="12"/>
      <c r="R252" s="12"/>
      <c r="S252" s="12"/>
      <c r="T252" s="12"/>
      <c r="U252" s="9">
        <f t="shared" si="20"/>
      </c>
      <c r="V252" s="12">
        <f>IF(INFO!B$12&lt;&gt;"",IF(MONTH(H252)-MONTH(INFO!B$12)&gt;0,YEAR(H252)-YEAR(INFO!B$12),IF(MONTH(H252)-MONTH(INFO!B$12)=0,IF(DAY(H252)-DAY(INFO!B$12)&lt;0,YEAR(H252)-YEAR(INFO!B$12)-1,YEAR(H252)-YEAR(INFO!B$12)),YEAR(H252)-YEAR(INFO!B$12)-1)),"")</f>
      </c>
      <c r="W252" s="13"/>
      <c r="X252" s="264">
        <f>IF(INFO!$B$13&lt;&gt;"",IF(INFO!$B$13&lt;&gt;0,IF(W252&lt;&gt;"",IF(W252&lt;&gt;0,W252*100*100/(INFO!$B$13*INFO!$B$13),""),""),""),"")</f>
      </c>
    </row>
    <row r="253" spans="1:24" ht="12.75">
      <c r="A253" s="218">
        <f>COUNTIF($M$2:M253,"W")+COUNTIF($M$2:M253,"T")</f>
        <v>0</v>
      </c>
      <c r="B253" s="240">
        <f>COUNTIF($M$245:M253,"W")+COUNTIF($M$245:M253,"T")</f>
        <v>0</v>
      </c>
      <c r="C253" s="240">
        <f>COUNTIF($M$251:M253,"W")+COUNTIF($M$251:M253,"T")</f>
        <v>0</v>
      </c>
      <c r="D253" s="240">
        <f t="shared" si="19"/>
        <v>36</v>
      </c>
      <c r="E253" s="240">
        <v>9</v>
      </c>
      <c r="F253" s="240">
        <v>9</v>
      </c>
      <c r="G253" s="240">
        <f t="shared" si="22"/>
        <v>2009</v>
      </c>
      <c r="H253" s="34">
        <f>DATEVALUE(E253&amp;"/"&amp;F253&amp;"/"&amp;G253)</f>
        <v>40065</v>
      </c>
      <c r="I253" s="35"/>
      <c r="J253" s="7"/>
      <c r="K253" s="8"/>
      <c r="L253" s="207">
        <f t="shared" si="21"/>
      </c>
      <c r="M253" s="43"/>
      <c r="N253" s="10"/>
      <c r="O253" s="254">
        <f t="shared" si="23"/>
      </c>
      <c r="P253" s="11"/>
      <c r="Q253" s="12"/>
      <c r="R253" s="12"/>
      <c r="S253" s="12"/>
      <c r="T253" s="12"/>
      <c r="U253" s="9">
        <f t="shared" si="20"/>
      </c>
      <c r="V253" s="12">
        <f>IF(INFO!B$12&lt;&gt;"",IF(MONTH(H253)-MONTH(INFO!B$12)&gt;0,YEAR(H253)-YEAR(INFO!B$12),IF(MONTH(H253)-MONTH(INFO!B$12)=0,IF(DAY(H253)-DAY(INFO!B$12)&lt;0,YEAR(H253)-YEAR(INFO!B$12)-1,YEAR(H253)-YEAR(INFO!B$12)),YEAR(H253)-YEAR(INFO!B$12)-1)),"")</f>
      </c>
      <c r="W253" s="13"/>
      <c r="X253" s="264">
        <f>IF(INFO!$B$13&lt;&gt;"",IF(INFO!$B$13&lt;&gt;0,IF(W253&lt;&gt;"",IF(W253&lt;&gt;0,W253*100*100/(INFO!$B$13*INFO!$B$13),""),""),""),"")</f>
      </c>
    </row>
    <row r="254" spans="1:24" ht="12.75">
      <c r="A254" s="218">
        <f>COUNTIF($M$2:M254,"W")+COUNTIF($M$2:M254,"T")</f>
        <v>0</v>
      </c>
      <c r="B254" s="240">
        <f>COUNTIF($M$245:M254,"W")+COUNTIF($M$245:M254,"T")</f>
        <v>0</v>
      </c>
      <c r="C254" s="240">
        <f>COUNTIF($M$251:M254,"W")+COUNTIF($M$251:M254,"T")</f>
        <v>0</v>
      </c>
      <c r="D254" s="240">
        <f t="shared" si="19"/>
        <v>36</v>
      </c>
      <c r="E254" s="240">
        <v>10</v>
      </c>
      <c r="F254" s="240">
        <v>9</v>
      </c>
      <c r="G254" s="240">
        <f t="shared" si="22"/>
        <v>2009</v>
      </c>
      <c r="H254" s="34">
        <f>DATEVALUE(E254&amp;"/"&amp;F254&amp;"/"&amp;G254)</f>
        <v>40066</v>
      </c>
      <c r="I254" s="35"/>
      <c r="J254" s="7"/>
      <c r="K254" s="8"/>
      <c r="L254" s="207">
        <f t="shared" si="21"/>
      </c>
      <c r="M254" s="43"/>
      <c r="N254" s="10"/>
      <c r="O254" s="254">
        <f t="shared" si="23"/>
      </c>
      <c r="P254" s="11"/>
      <c r="Q254" s="9"/>
      <c r="R254" s="9"/>
      <c r="S254" s="9"/>
      <c r="T254" s="9"/>
      <c r="U254" s="9">
        <f t="shared" si="20"/>
      </c>
      <c r="V254" s="12">
        <f>IF(INFO!B$12&lt;&gt;"",IF(MONTH(H254)-MONTH(INFO!B$12)&gt;0,YEAR(H254)-YEAR(INFO!B$12),IF(MONTH(H254)-MONTH(INFO!B$12)=0,IF(DAY(H254)-DAY(INFO!B$12)&lt;0,YEAR(H254)-YEAR(INFO!B$12)-1,YEAR(H254)-YEAR(INFO!B$12)),YEAR(H254)-YEAR(INFO!B$12)-1)),"")</f>
      </c>
      <c r="W254" s="13"/>
      <c r="X254" s="264">
        <f>IF(INFO!$B$13&lt;&gt;"",IF(INFO!$B$13&lt;&gt;0,IF(W254&lt;&gt;"",IF(W254&lt;&gt;0,W254*100*100/(INFO!$B$13*INFO!$B$13),""),""),""),"")</f>
      </c>
    </row>
    <row r="255" spans="1:24" ht="12.75">
      <c r="A255" s="218">
        <f>COUNTIF($M$2:M255,"W")+COUNTIF($M$2:M255,"T")</f>
        <v>0</v>
      </c>
      <c r="B255" s="240">
        <f>COUNTIF($M$245:M255,"W")+COUNTIF($M$245:M255,"T")</f>
        <v>0</v>
      </c>
      <c r="C255" s="240">
        <f>COUNTIF($M$251:M255,"W")+COUNTIF($M$251:M255,"T")</f>
        <v>0</v>
      </c>
      <c r="D255" s="240">
        <f t="shared" si="19"/>
        <v>36</v>
      </c>
      <c r="E255" s="240">
        <v>11</v>
      </c>
      <c r="F255" s="240">
        <v>9</v>
      </c>
      <c r="G255" s="240">
        <f t="shared" si="22"/>
        <v>2009</v>
      </c>
      <c r="H255" s="34">
        <f>DATEVALUE(E255&amp;"/"&amp;F255&amp;"/"&amp;G255)</f>
        <v>40067</v>
      </c>
      <c r="I255" s="35"/>
      <c r="J255" s="7"/>
      <c r="K255" s="8"/>
      <c r="L255" s="207">
        <f t="shared" si="21"/>
      </c>
      <c r="M255" s="43"/>
      <c r="N255" s="10"/>
      <c r="O255" s="254">
        <f t="shared" si="23"/>
      </c>
      <c r="P255" s="11"/>
      <c r="Q255" s="12"/>
      <c r="R255" s="12"/>
      <c r="S255" s="12"/>
      <c r="T255" s="12"/>
      <c r="U255" s="9">
        <f t="shared" si="20"/>
      </c>
      <c r="V255" s="12">
        <f>IF(INFO!B$12&lt;&gt;"",IF(MONTH(H255)-MONTH(INFO!B$12)&gt;0,YEAR(H255)-YEAR(INFO!B$12),IF(MONTH(H255)-MONTH(INFO!B$12)=0,IF(DAY(H255)-DAY(INFO!B$12)&lt;0,YEAR(H255)-YEAR(INFO!B$12)-1,YEAR(H255)-YEAR(INFO!B$12)),YEAR(H255)-YEAR(INFO!B$12)-1)),"")</f>
      </c>
      <c r="W255" s="13"/>
      <c r="X255" s="264">
        <f>IF(INFO!$B$13&lt;&gt;"",IF(INFO!$B$13&lt;&gt;0,IF(W255&lt;&gt;"",IF(W255&lt;&gt;0,W255*100*100/(INFO!$B$13*INFO!$B$13),""),""),""),"")</f>
      </c>
    </row>
    <row r="256" spans="1:24" ht="12.75">
      <c r="A256" s="218">
        <f>COUNTIF($M$2:M256,"W")+COUNTIF($M$2:M256,"T")</f>
        <v>0</v>
      </c>
      <c r="B256" s="240">
        <f>COUNTIF($M$245:M256,"W")+COUNTIF($M$245:M256,"T")</f>
        <v>0</v>
      </c>
      <c r="C256" s="240">
        <f>COUNTIF($M$251:M256,"W")+COUNTIF($M$251:M256,"T")</f>
        <v>0</v>
      </c>
      <c r="D256" s="240">
        <f t="shared" si="19"/>
        <v>36</v>
      </c>
      <c r="E256" s="240">
        <v>12</v>
      </c>
      <c r="F256" s="240">
        <v>9</v>
      </c>
      <c r="G256" s="240">
        <f t="shared" si="22"/>
        <v>2009</v>
      </c>
      <c r="H256" s="34">
        <f>DATEVALUE(E256&amp;"/"&amp;F256&amp;"/"&amp;G256)</f>
        <v>40068</v>
      </c>
      <c r="I256" s="35"/>
      <c r="J256" s="67"/>
      <c r="K256" s="68"/>
      <c r="L256" s="208">
        <f t="shared" si="21"/>
      </c>
      <c r="M256" s="81"/>
      <c r="N256" s="82"/>
      <c r="O256" s="258">
        <f t="shared" si="23"/>
      </c>
      <c r="P256" s="63"/>
      <c r="Q256" s="69"/>
      <c r="R256" s="69"/>
      <c r="S256" s="69"/>
      <c r="T256" s="69"/>
      <c r="U256" s="67">
        <f t="shared" si="20"/>
      </c>
      <c r="V256" s="69">
        <f>IF(INFO!B$12&lt;&gt;"",IF(MONTH(H256)-MONTH(INFO!B$12)&gt;0,YEAR(H256)-YEAR(INFO!B$12),IF(MONTH(H256)-MONTH(INFO!B$12)=0,IF(DAY(H256)-DAY(INFO!B$12)&lt;0,YEAR(H256)-YEAR(INFO!B$12)-1,YEAR(H256)-YEAR(INFO!B$12)),YEAR(H256)-YEAR(INFO!B$12)-1)),"")</f>
      </c>
      <c r="W256" s="70"/>
      <c r="X256" s="268">
        <f>IF(INFO!$B$13&lt;&gt;"",IF(INFO!$B$13&lt;&gt;0,IF(W256&lt;&gt;"",IF(W256&lt;&gt;0,W256*100*100/(INFO!$B$13*INFO!$B$13),""),""),""),"")</f>
      </c>
    </row>
    <row r="257" spans="1:24" ht="13.5" thickBot="1">
      <c r="A257" s="166">
        <f>COUNTIF($M$2:M257,"W")+COUNTIF($M$2:M257,"T")</f>
        <v>0</v>
      </c>
      <c r="B257" s="241">
        <f>COUNTIF($M$245:M257,"W")+COUNTIF($M$245:M257,"T")</f>
        <v>0</v>
      </c>
      <c r="C257" s="241">
        <f>COUNTIF($M$251:M257,"W")+COUNTIF($M$251:M257,"T")</f>
        <v>0</v>
      </c>
      <c r="D257" s="241">
        <f t="shared" si="19"/>
        <v>36</v>
      </c>
      <c r="E257" s="241">
        <v>13</v>
      </c>
      <c r="F257" s="241">
        <v>9</v>
      </c>
      <c r="G257" s="241">
        <f t="shared" si="22"/>
        <v>2009</v>
      </c>
      <c r="H257" s="139">
        <f>DATEVALUE(E257&amp;"/"&amp;F257&amp;"/"&amp;G257)</f>
        <v>40069</v>
      </c>
      <c r="I257" s="140"/>
      <c r="J257" s="90"/>
      <c r="K257" s="91"/>
      <c r="L257" s="209">
        <f t="shared" si="21"/>
      </c>
      <c r="M257" s="86"/>
      <c r="N257" s="87"/>
      <c r="O257" s="259">
        <f t="shared" si="23"/>
      </c>
      <c r="P257" s="92"/>
      <c r="Q257" s="93"/>
      <c r="R257" s="93"/>
      <c r="S257" s="93"/>
      <c r="T257" s="93"/>
      <c r="U257" s="90">
        <f t="shared" si="20"/>
      </c>
      <c r="V257" s="93">
        <f>IF(INFO!B$12&lt;&gt;"",IF(MONTH(H257)-MONTH(INFO!B$12)&gt;0,YEAR(H257)-YEAR(INFO!B$12),IF(MONTH(H257)-MONTH(INFO!B$12)=0,IF(DAY(H257)-DAY(INFO!B$12)&lt;0,YEAR(H257)-YEAR(INFO!B$12)-1,YEAR(H257)-YEAR(INFO!B$12)),YEAR(H257)-YEAR(INFO!B$12)-1)),"")</f>
      </c>
      <c r="W257" s="94"/>
      <c r="X257" s="269">
        <f>IF(INFO!$B$13&lt;&gt;"",IF(INFO!$B$13&lt;&gt;0,IF(W257&lt;&gt;"",IF(W257&lt;&gt;0,W257*100*100/(INFO!$B$13*INFO!$B$13),""),""),""),"")</f>
      </c>
    </row>
    <row r="258" spans="1:24" ht="12.75">
      <c r="A258" s="212">
        <f>COUNTIF($M$2:M258,"W")+COUNTIF($M$2:M258,"T")</f>
        <v>0</v>
      </c>
      <c r="B258" s="242">
        <f>COUNTIF($M$245:M258,"W")+COUNTIF($M$245:M258,"T")</f>
        <v>0</v>
      </c>
      <c r="C258" s="242">
        <f>COUNTIF($M$258:M258,"W")+COUNTIF($M$258:M258,"T")</f>
        <v>0</v>
      </c>
      <c r="D258" s="242">
        <f t="shared" si="19"/>
        <v>37</v>
      </c>
      <c r="E258" s="242">
        <v>14</v>
      </c>
      <c r="F258" s="242">
        <v>9</v>
      </c>
      <c r="G258" s="242">
        <f t="shared" si="22"/>
        <v>2009</v>
      </c>
      <c r="H258" s="141">
        <f>DATEVALUE(E258&amp;"/"&amp;F258&amp;"/"&amp;G258)</f>
        <v>40070</v>
      </c>
      <c r="I258" s="142"/>
      <c r="J258" s="46"/>
      <c r="K258" s="47"/>
      <c r="L258" s="207">
        <f t="shared" si="21"/>
      </c>
      <c r="M258" s="64"/>
      <c r="N258" s="49"/>
      <c r="O258" s="257">
        <f t="shared" si="23"/>
      </c>
      <c r="P258" s="48"/>
      <c r="Q258" s="62"/>
      <c r="R258" s="62"/>
      <c r="S258" s="62"/>
      <c r="T258" s="62"/>
      <c r="U258" s="62">
        <f t="shared" si="20"/>
      </c>
      <c r="V258" s="50">
        <f>IF(INFO!B$12&lt;&gt;"",IF(MONTH(H258)-MONTH(INFO!B$12)&gt;0,YEAR(H258)-YEAR(INFO!B$12),IF(MONTH(H258)-MONTH(INFO!B$12)=0,IF(DAY(H258)-DAY(INFO!B$12)&lt;0,YEAR(H258)-YEAR(INFO!B$12)-1,YEAR(H258)-YEAR(INFO!B$12)),YEAR(H258)-YEAR(INFO!B$12)-1)),"")</f>
      </c>
      <c r="W258" s="51"/>
      <c r="X258" s="267">
        <f>IF(INFO!$B$13&lt;&gt;"",IF(INFO!$B$13&lt;&gt;0,IF(W258&lt;&gt;"",IF(W258&lt;&gt;0,W258*100*100/(INFO!$B$13*INFO!$B$13),""),""),""),"")</f>
      </c>
    </row>
    <row r="259" spans="1:24" ht="12.75">
      <c r="A259" s="218">
        <f>COUNTIF($M$2:M259,"W")+COUNTIF($M$2:M259,"T")</f>
        <v>0</v>
      </c>
      <c r="B259" s="240">
        <f>COUNTIF($M$245:M259,"W")+COUNTIF($M$245:M259,"T")</f>
        <v>0</v>
      </c>
      <c r="C259" s="240">
        <f>COUNTIF($M$258:M259,"W")+COUNTIF($M$258:M259,"T")</f>
        <v>0</v>
      </c>
      <c r="D259" s="240">
        <f aca="true" t="shared" si="24" ref="D259:D322">ROUND((H259-H$2)/7,0)</f>
        <v>37</v>
      </c>
      <c r="E259" s="240">
        <v>15</v>
      </c>
      <c r="F259" s="240">
        <v>9</v>
      </c>
      <c r="G259" s="240">
        <f t="shared" si="22"/>
        <v>2009</v>
      </c>
      <c r="H259" s="34">
        <f>DATEVALUE(E259&amp;"/"&amp;F259&amp;"/"&amp;G259)</f>
        <v>40071</v>
      </c>
      <c r="I259" s="35"/>
      <c r="J259" s="7"/>
      <c r="K259" s="8"/>
      <c r="L259" s="207">
        <f t="shared" si="21"/>
      </c>
      <c r="M259" s="43"/>
      <c r="N259" s="10"/>
      <c r="O259" s="254">
        <f t="shared" si="23"/>
      </c>
      <c r="P259" s="11"/>
      <c r="Q259" s="12"/>
      <c r="R259" s="12"/>
      <c r="S259" s="12"/>
      <c r="T259" s="12"/>
      <c r="U259" s="9">
        <f aca="true" t="shared" si="25" ref="U259:U322">IF(V259&lt;&gt;"",IF(S259&gt;0,IF(L259="","",(L259/S259)*(220/(220-V259))*100),""),"")</f>
      </c>
      <c r="V259" s="12">
        <f>IF(INFO!B$12&lt;&gt;"",IF(MONTH(H259)-MONTH(INFO!B$12)&gt;0,YEAR(H259)-YEAR(INFO!B$12),IF(MONTH(H259)-MONTH(INFO!B$12)=0,IF(DAY(H259)-DAY(INFO!B$12)&lt;0,YEAR(H259)-YEAR(INFO!B$12)-1,YEAR(H259)-YEAR(INFO!B$12)),YEAR(H259)-YEAR(INFO!B$12)-1)),"")</f>
      </c>
      <c r="W259" s="13"/>
      <c r="X259" s="264">
        <f>IF(INFO!$B$13&lt;&gt;"",IF(INFO!$B$13&lt;&gt;0,IF(W259&lt;&gt;"",IF(W259&lt;&gt;0,W259*100*100/(INFO!$B$13*INFO!$B$13),""),""),""),"")</f>
      </c>
    </row>
    <row r="260" spans="1:24" ht="12.75">
      <c r="A260" s="218">
        <f>COUNTIF($M$2:M260,"W")+COUNTIF($M$2:M260,"T")</f>
        <v>0</v>
      </c>
      <c r="B260" s="240">
        <f>COUNTIF($M$245:M260,"W")+COUNTIF($M$245:M260,"T")</f>
        <v>0</v>
      </c>
      <c r="C260" s="240">
        <f>COUNTIF($M$258:M260,"W")+COUNTIF($M$258:M260,"T")</f>
        <v>0</v>
      </c>
      <c r="D260" s="240">
        <f t="shared" si="24"/>
        <v>37</v>
      </c>
      <c r="E260" s="240">
        <v>16</v>
      </c>
      <c r="F260" s="240">
        <v>9</v>
      </c>
      <c r="G260" s="240">
        <f t="shared" si="22"/>
        <v>2009</v>
      </c>
      <c r="H260" s="34">
        <f>DATEVALUE(E260&amp;"/"&amp;F260&amp;"/"&amp;G260)</f>
        <v>40072</v>
      </c>
      <c r="I260" s="35"/>
      <c r="J260" s="7"/>
      <c r="K260" s="8"/>
      <c r="L260" s="207">
        <f aca="true" t="shared" si="26" ref="L260:L323">IF(J260&lt;&gt;"",IF(J260=0,IF(K260=0,"","km's ?"),IF(K260&lt;&gt;"",IF(K260=0,"tijd ?",J260/(K260*24)),"")),"")</f>
      </c>
      <c r="M260" s="43"/>
      <c r="N260" s="16"/>
      <c r="O260" s="254">
        <f t="shared" si="23"/>
      </c>
      <c r="P260" s="11"/>
      <c r="Q260" s="12"/>
      <c r="R260" s="12"/>
      <c r="S260" s="12"/>
      <c r="T260" s="12"/>
      <c r="U260" s="9">
        <f t="shared" si="25"/>
      </c>
      <c r="V260" s="12">
        <f>IF(INFO!B$12&lt;&gt;"",IF(MONTH(H260)-MONTH(INFO!B$12)&gt;0,YEAR(H260)-YEAR(INFO!B$12),IF(MONTH(H260)-MONTH(INFO!B$12)=0,IF(DAY(H260)-DAY(INFO!B$12)&lt;0,YEAR(H260)-YEAR(INFO!B$12)-1,YEAR(H260)-YEAR(INFO!B$12)),YEAR(H260)-YEAR(INFO!B$12)-1)),"")</f>
      </c>
      <c r="W260" s="13"/>
      <c r="X260" s="264">
        <f>IF(INFO!$B$13&lt;&gt;"",IF(INFO!$B$13&lt;&gt;0,IF(W260&lt;&gt;"",IF(W260&lt;&gt;0,W260*100*100/(INFO!$B$13*INFO!$B$13),""),""),""),"")</f>
      </c>
    </row>
    <row r="261" spans="1:24" ht="12.75">
      <c r="A261" s="218">
        <f>COUNTIF($M$2:M261,"W")+COUNTIF($M$2:M261,"T")</f>
        <v>0</v>
      </c>
      <c r="B261" s="240">
        <f>COUNTIF($M$245:M261,"W")+COUNTIF($M$245:M261,"T")</f>
        <v>0</v>
      </c>
      <c r="C261" s="240">
        <f>COUNTIF($M$258:M261,"W")+COUNTIF($M$258:M261,"T")</f>
        <v>0</v>
      </c>
      <c r="D261" s="240">
        <f t="shared" si="24"/>
        <v>37</v>
      </c>
      <c r="E261" s="240">
        <v>17</v>
      </c>
      <c r="F261" s="240">
        <v>9</v>
      </c>
      <c r="G261" s="240">
        <f t="shared" si="22"/>
        <v>2009</v>
      </c>
      <c r="H261" s="34">
        <f>DATEVALUE(E261&amp;"/"&amp;F261&amp;"/"&amp;G261)</f>
        <v>40073</v>
      </c>
      <c r="I261" s="35"/>
      <c r="J261" s="7"/>
      <c r="K261" s="8"/>
      <c r="L261" s="207">
        <f t="shared" si="26"/>
      </c>
      <c r="M261" s="43"/>
      <c r="N261" s="10"/>
      <c r="O261" s="254">
        <f t="shared" si="23"/>
      </c>
      <c r="P261" s="11"/>
      <c r="Q261" s="12"/>
      <c r="R261" s="12"/>
      <c r="S261" s="12"/>
      <c r="T261" s="12"/>
      <c r="U261" s="9">
        <f t="shared" si="25"/>
      </c>
      <c r="V261" s="12">
        <f>IF(INFO!B$12&lt;&gt;"",IF(MONTH(H261)-MONTH(INFO!B$12)&gt;0,YEAR(H261)-YEAR(INFO!B$12),IF(MONTH(H261)-MONTH(INFO!B$12)=0,IF(DAY(H261)-DAY(INFO!B$12)&lt;0,YEAR(H261)-YEAR(INFO!B$12)-1,YEAR(H261)-YEAR(INFO!B$12)),YEAR(H261)-YEAR(INFO!B$12)-1)),"")</f>
      </c>
      <c r="W261" s="13"/>
      <c r="X261" s="264">
        <f>IF(INFO!$B$13&lt;&gt;"",IF(INFO!$B$13&lt;&gt;0,IF(W261&lt;&gt;"",IF(W261&lt;&gt;0,W261*100*100/(INFO!$B$13*INFO!$B$13),""),""),""),"")</f>
      </c>
    </row>
    <row r="262" spans="1:24" ht="12.75">
      <c r="A262" s="218">
        <f>COUNTIF($M$2:M262,"W")+COUNTIF($M$2:M262,"T")</f>
        <v>0</v>
      </c>
      <c r="B262" s="240">
        <f>COUNTIF($M$245:M262,"W")+COUNTIF($M$245:M262,"T")</f>
        <v>0</v>
      </c>
      <c r="C262" s="240">
        <f>COUNTIF($M$258:M262,"W")+COUNTIF($M$258:M262,"T")</f>
        <v>0</v>
      </c>
      <c r="D262" s="240">
        <f t="shared" si="24"/>
        <v>37</v>
      </c>
      <c r="E262" s="240">
        <v>18</v>
      </c>
      <c r="F262" s="240">
        <v>9</v>
      </c>
      <c r="G262" s="240">
        <f aca="true" t="shared" si="27" ref="G262:G325">G261</f>
        <v>2009</v>
      </c>
      <c r="H262" s="34">
        <f>DATEVALUE(E262&amp;"/"&amp;F262&amp;"/"&amp;G262)</f>
        <v>40074</v>
      </c>
      <c r="I262" s="35"/>
      <c r="J262" s="7"/>
      <c r="K262" s="8"/>
      <c r="L262" s="207">
        <f t="shared" si="26"/>
      </c>
      <c r="M262" s="43"/>
      <c r="N262" s="10"/>
      <c r="O262" s="254">
        <f t="shared" si="23"/>
      </c>
      <c r="P262" s="11"/>
      <c r="Q262" s="12"/>
      <c r="R262" s="12"/>
      <c r="S262" s="12"/>
      <c r="T262" s="12"/>
      <c r="U262" s="9">
        <f t="shared" si="25"/>
      </c>
      <c r="V262" s="12">
        <f>IF(INFO!B$12&lt;&gt;"",IF(MONTH(H262)-MONTH(INFO!B$12)&gt;0,YEAR(H262)-YEAR(INFO!B$12),IF(MONTH(H262)-MONTH(INFO!B$12)=0,IF(DAY(H262)-DAY(INFO!B$12)&lt;0,YEAR(H262)-YEAR(INFO!B$12)-1,YEAR(H262)-YEAR(INFO!B$12)),YEAR(H262)-YEAR(INFO!B$12)-1)),"")</f>
      </c>
      <c r="W262" s="13"/>
      <c r="X262" s="264">
        <f>IF(INFO!$B$13&lt;&gt;"",IF(INFO!$B$13&lt;&gt;0,IF(W262&lt;&gt;"",IF(W262&lt;&gt;0,W262*100*100/(INFO!$B$13*INFO!$B$13),""),""),""),"")</f>
      </c>
    </row>
    <row r="263" spans="1:24" ht="12.75">
      <c r="A263" s="218">
        <f>COUNTIF($M$2:M263,"W")+COUNTIF($M$2:M263,"T")</f>
        <v>0</v>
      </c>
      <c r="B263" s="240">
        <f>COUNTIF($M$245:M263,"W")+COUNTIF($M$245:M263,"T")</f>
        <v>0</v>
      </c>
      <c r="C263" s="240">
        <f>COUNTIF($M$258:M263,"W")+COUNTIF($M$258:M263,"T")</f>
        <v>0</v>
      </c>
      <c r="D263" s="240">
        <f t="shared" si="24"/>
        <v>37</v>
      </c>
      <c r="E263" s="240">
        <v>19</v>
      </c>
      <c r="F263" s="240">
        <v>9</v>
      </c>
      <c r="G263" s="240">
        <f t="shared" si="27"/>
        <v>2009</v>
      </c>
      <c r="H263" s="34">
        <f>DATEVALUE(E263&amp;"/"&amp;F263&amp;"/"&amp;G263)</f>
        <v>40075</v>
      </c>
      <c r="I263" s="35"/>
      <c r="J263" s="67"/>
      <c r="K263" s="68"/>
      <c r="L263" s="208">
        <f t="shared" si="26"/>
      </c>
      <c r="M263" s="81"/>
      <c r="N263" s="82"/>
      <c r="O263" s="258">
        <f t="shared" si="23"/>
      </c>
      <c r="P263" s="63"/>
      <c r="Q263" s="69"/>
      <c r="R263" s="69"/>
      <c r="S263" s="69"/>
      <c r="T263" s="69"/>
      <c r="U263" s="67">
        <f t="shared" si="25"/>
      </c>
      <c r="V263" s="69">
        <f>IF(INFO!B$12&lt;&gt;"",IF(MONTH(H263)-MONTH(INFO!B$12)&gt;0,YEAR(H263)-YEAR(INFO!B$12),IF(MONTH(H263)-MONTH(INFO!B$12)=0,IF(DAY(H263)-DAY(INFO!B$12)&lt;0,YEAR(H263)-YEAR(INFO!B$12)-1,YEAR(H263)-YEAR(INFO!B$12)),YEAR(H263)-YEAR(INFO!B$12)-1)),"")</f>
      </c>
      <c r="W263" s="70"/>
      <c r="X263" s="268">
        <f>IF(INFO!$B$13&lt;&gt;"",IF(INFO!$B$13&lt;&gt;0,IF(W263&lt;&gt;"",IF(W263&lt;&gt;0,W263*100*100/(INFO!$B$13*INFO!$B$13),""),""),""),"")</f>
      </c>
    </row>
    <row r="264" spans="1:24" ht="13.5" thickBot="1">
      <c r="A264" s="166">
        <f>COUNTIF($M$2:M264,"W")+COUNTIF($M$2:M264,"T")</f>
        <v>0</v>
      </c>
      <c r="B264" s="241">
        <f>COUNTIF($M$245:M264,"W")+COUNTIF($M$245:M264,"T")</f>
        <v>0</v>
      </c>
      <c r="C264" s="241">
        <f>COUNTIF($M$258:M264,"W")+COUNTIF($M$258:M264,"T")</f>
        <v>0</v>
      </c>
      <c r="D264" s="241">
        <f t="shared" si="24"/>
        <v>37</v>
      </c>
      <c r="E264" s="241">
        <v>20</v>
      </c>
      <c r="F264" s="241">
        <v>9</v>
      </c>
      <c r="G264" s="241">
        <f t="shared" si="27"/>
        <v>2009</v>
      </c>
      <c r="H264" s="139">
        <f>DATEVALUE(E264&amp;"/"&amp;F264&amp;"/"&amp;G264)</f>
        <v>40076</v>
      </c>
      <c r="I264" s="140"/>
      <c r="J264" s="90"/>
      <c r="K264" s="91"/>
      <c r="L264" s="209">
        <f t="shared" si="26"/>
      </c>
      <c r="M264" s="86"/>
      <c r="N264" s="87"/>
      <c r="O264" s="259">
        <f t="shared" si="23"/>
      </c>
      <c r="P264" s="92"/>
      <c r="Q264" s="93"/>
      <c r="R264" s="93"/>
      <c r="S264" s="93"/>
      <c r="T264" s="93"/>
      <c r="U264" s="90">
        <f t="shared" si="25"/>
      </c>
      <c r="V264" s="93">
        <f>IF(INFO!B$12&lt;&gt;"",IF(MONTH(H264)-MONTH(INFO!B$12)&gt;0,YEAR(H264)-YEAR(INFO!B$12),IF(MONTH(H264)-MONTH(INFO!B$12)=0,IF(DAY(H264)-DAY(INFO!B$12)&lt;0,YEAR(H264)-YEAR(INFO!B$12)-1,YEAR(H264)-YEAR(INFO!B$12)),YEAR(H264)-YEAR(INFO!B$12)-1)),"")</f>
      </c>
      <c r="W264" s="94"/>
      <c r="X264" s="269">
        <f>IF(INFO!$B$13&lt;&gt;"",IF(INFO!$B$13&lt;&gt;0,IF(W264&lt;&gt;"",IF(W264&lt;&gt;0,W264*100*100/(INFO!$B$13*INFO!$B$13),""),""),""),"")</f>
      </c>
    </row>
    <row r="265" spans="1:24" ht="12.75">
      <c r="A265" s="212">
        <f>COUNTIF($M$2:M265,"W")+COUNTIF($M$2:M265,"T")</f>
        <v>0</v>
      </c>
      <c r="B265" s="242">
        <f>COUNTIF($M$245:M265,"W")+COUNTIF($M$245:M265,"T")</f>
        <v>0</v>
      </c>
      <c r="C265" s="242">
        <f>COUNTIF($M$265:M265,"W")+COUNTIF($M$265:M265,"T")</f>
        <v>0</v>
      </c>
      <c r="D265" s="242">
        <f t="shared" si="24"/>
        <v>38</v>
      </c>
      <c r="E265" s="242">
        <v>21</v>
      </c>
      <c r="F265" s="242">
        <v>9</v>
      </c>
      <c r="G265" s="242">
        <f t="shared" si="27"/>
        <v>2009</v>
      </c>
      <c r="H265" s="141">
        <f>DATEVALUE(E265&amp;"/"&amp;F265&amp;"/"&amp;G265)</f>
        <v>40077</v>
      </c>
      <c r="I265" s="142"/>
      <c r="J265" s="46"/>
      <c r="K265" s="47"/>
      <c r="L265" s="207">
        <f t="shared" si="26"/>
      </c>
      <c r="M265" s="64"/>
      <c r="N265" s="49"/>
      <c r="O265" s="257">
        <f t="shared" si="23"/>
      </c>
      <c r="P265" s="48"/>
      <c r="Q265" s="62"/>
      <c r="R265" s="62"/>
      <c r="S265" s="62"/>
      <c r="T265" s="62"/>
      <c r="U265" s="62">
        <f t="shared" si="25"/>
      </c>
      <c r="V265" s="50">
        <f>IF(INFO!B$12&lt;&gt;"",IF(MONTH(H265)-MONTH(INFO!B$12)&gt;0,YEAR(H265)-YEAR(INFO!B$12),IF(MONTH(H265)-MONTH(INFO!B$12)=0,IF(DAY(H265)-DAY(INFO!B$12)&lt;0,YEAR(H265)-YEAR(INFO!B$12)-1,YEAR(H265)-YEAR(INFO!B$12)),YEAR(H265)-YEAR(INFO!B$12)-1)),"")</f>
      </c>
      <c r="W265" s="51"/>
      <c r="X265" s="267">
        <f>IF(INFO!$B$13&lt;&gt;"",IF(INFO!$B$13&lt;&gt;0,IF(W265&lt;&gt;"",IF(W265&lt;&gt;0,W265*100*100/(INFO!$B$13*INFO!$B$13),""),""),""),"")</f>
      </c>
    </row>
    <row r="266" spans="1:24" ht="12.75">
      <c r="A266" s="218">
        <f>COUNTIF($M$2:M266,"W")+COUNTIF($M$2:M266,"T")</f>
        <v>0</v>
      </c>
      <c r="B266" s="240">
        <f>COUNTIF($M$245:M266,"W")+COUNTIF($M$245:M266,"T")</f>
        <v>0</v>
      </c>
      <c r="C266" s="240">
        <f>COUNTIF($M$265:M266,"W")+COUNTIF($M$265:M266,"T")</f>
        <v>0</v>
      </c>
      <c r="D266" s="240">
        <f t="shared" si="24"/>
        <v>38</v>
      </c>
      <c r="E266" s="240">
        <v>22</v>
      </c>
      <c r="F266" s="240">
        <v>9</v>
      </c>
      <c r="G266" s="240">
        <f t="shared" si="27"/>
        <v>2009</v>
      </c>
      <c r="H266" s="34">
        <f>DATEVALUE(E266&amp;"/"&amp;F266&amp;"/"&amp;G266)</f>
        <v>40078</v>
      </c>
      <c r="I266" s="35"/>
      <c r="J266" s="7"/>
      <c r="K266" s="8"/>
      <c r="L266" s="207">
        <f t="shared" si="26"/>
      </c>
      <c r="M266" s="43"/>
      <c r="N266" s="10"/>
      <c r="O266" s="254">
        <f t="shared" si="23"/>
      </c>
      <c r="P266" s="11"/>
      <c r="Q266" s="12"/>
      <c r="R266" s="12"/>
      <c r="S266" s="12"/>
      <c r="T266" s="12"/>
      <c r="U266" s="9">
        <f t="shared" si="25"/>
      </c>
      <c r="V266" s="12">
        <f>IF(INFO!B$12&lt;&gt;"",IF(MONTH(H266)-MONTH(INFO!B$12)&gt;0,YEAR(H266)-YEAR(INFO!B$12),IF(MONTH(H266)-MONTH(INFO!B$12)=0,IF(DAY(H266)-DAY(INFO!B$12)&lt;0,YEAR(H266)-YEAR(INFO!B$12)-1,YEAR(H266)-YEAR(INFO!B$12)),YEAR(H266)-YEAR(INFO!B$12)-1)),"")</f>
      </c>
      <c r="W266" s="13"/>
      <c r="X266" s="264">
        <f>IF(INFO!$B$13&lt;&gt;"",IF(INFO!$B$13&lt;&gt;0,IF(W266&lt;&gt;"",IF(W266&lt;&gt;0,W266*100*100/(INFO!$B$13*INFO!$B$13),""),""),""),"")</f>
      </c>
    </row>
    <row r="267" spans="1:24" ht="12.75">
      <c r="A267" s="218">
        <f>COUNTIF($M$2:M267,"W")+COUNTIF($M$2:M267,"T")</f>
        <v>0</v>
      </c>
      <c r="B267" s="240">
        <f>COUNTIF($M$245:M267,"W")+COUNTIF($M$245:M267,"T")</f>
        <v>0</v>
      </c>
      <c r="C267" s="240">
        <f>COUNTIF($M$265:M267,"W")+COUNTIF($M$265:M267,"T")</f>
        <v>0</v>
      </c>
      <c r="D267" s="240">
        <f t="shared" si="24"/>
        <v>38</v>
      </c>
      <c r="E267" s="240">
        <v>23</v>
      </c>
      <c r="F267" s="240">
        <v>9</v>
      </c>
      <c r="G267" s="240">
        <f t="shared" si="27"/>
        <v>2009</v>
      </c>
      <c r="H267" s="34">
        <f>DATEVALUE(E267&amp;"/"&amp;F267&amp;"/"&amp;G267)</f>
        <v>40079</v>
      </c>
      <c r="I267" s="35"/>
      <c r="J267" s="7"/>
      <c r="K267" s="8"/>
      <c r="L267" s="207">
        <f t="shared" si="26"/>
      </c>
      <c r="M267" s="43"/>
      <c r="N267" s="10"/>
      <c r="O267" s="254">
        <f t="shared" si="23"/>
      </c>
      <c r="P267" s="11"/>
      <c r="Q267" s="12"/>
      <c r="R267" s="12"/>
      <c r="S267" s="12"/>
      <c r="T267" s="12"/>
      <c r="U267" s="9">
        <f t="shared" si="25"/>
      </c>
      <c r="V267" s="12">
        <f>IF(INFO!B$12&lt;&gt;"",IF(MONTH(H267)-MONTH(INFO!B$12)&gt;0,YEAR(H267)-YEAR(INFO!B$12),IF(MONTH(H267)-MONTH(INFO!B$12)=0,IF(DAY(H267)-DAY(INFO!B$12)&lt;0,YEAR(H267)-YEAR(INFO!B$12)-1,YEAR(H267)-YEAR(INFO!B$12)),YEAR(H267)-YEAR(INFO!B$12)-1)),"")</f>
      </c>
      <c r="W267" s="13"/>
      <c r="X267" s="264">
        <f>IF(INFO!$B$13&lt;&gt;"",IF(INFO!$B$13&lt;&gt;0,IF(W267&lt;&gt;"",IF(W267&lt;&gt;0,W267*100*100/(INFO!$B$13*INFO!$B$13),""),""),""),"")</f>
      </c>
    </row>
    <row r="268" spans="1:24" ht="12.75">
      <c r="A268" s="218">
        <f>COUNTIF($M$2:M268,"W")+COUNTIF($M$2:M268,"T")</f>
        <v>0</v>
      </c>
      <c r="B268" s="240">
        <f>COUNTIF($M$245:M268,"W")+COUNTIF($M$245:M268,"T")</f>
        <v>0</v>
      </c>
      <c r="C268" s="240">
        <f>COUNTIF($M$265:M268,"W")+COUNTIF($M$265:M268,"T")</f>
        <v>0</v>
      </c>
      <c r="D268" s="240">
        <f t="shared" si="24"/>
        <v>38</v>
      </c>
      <c r="E268" s="240">
        <v>24</v>
      </c>
      <c r="F268" s="240">
        <v>9</v>
      </c>
      <c r="G268" s="240">
        <f t="shared" si="27"/>
        <v>2009</v>
      </c>
      <c r="H268" s="34">
        <f>DATEVALUE(E268&amp;"/"&amp;F268&amp;"/"&amp;G268)</f>
        <v>40080</v>
      </c>
      <c r="I268" s="35"/>
      <c r="J268" s="7"/>
      <c r="K268" s="8"/>
      <c r="L268" s="207">
        <f t="shared" si="26"/>
      </c>
      <c r="M268" s="43"/>
      <c r="N268" s="16"/>
      <c r="O268" s="254">
        <f t="shared" si="23"/>
      </c>
      <c r="P268" s="11"/>
      <c r="Q268" s="12"/>
      <c r="R268" s="12"/>
      <c r="S268" s="12"/>
      <c r="T268" s="12"/>
      <c r="U268" s="9">
        <f t="shared" si="25"/>
      </c>
      <c r="V268" s="12">
        <f>IF(INFO!B$12&lt;&gt;"",IF(MONTH(H268)-MONTH(INFO!B$12)&gt;0,YEAR(H268)-YEAR(INFO!B$12),IF(MONTH(H268)-MONTH(INFO!B$12)=0,IF(DAY(H268)-DAY(INFO!B$12)&lt;0,YEAR(H268)-YEAR(INFO!B$12)-1,YEAR(H268)-YEAR(INFO!B$12)),YEAR(H268)-YEAR(INFO!B$12)-1)),"")</f>
      </c>
      <c r="W268" s="13"/>
      <c r="X268" s="264">
        <f>IF(INFO!$B$13&lt;&gt;"",IF(INFO!$B$13&lt;&gt;0,IF(W268&lt;&gt;"",IF(W268&lt;&gt;0,W268*100*100/(INFO!$B$13*INFO!$B$13),""),""),""),"")</f>
      </c>
    </row>
    <row r="269" spans="1:24" ht="12.75">
      <c r="A269" s="218">
        <f>COUNTIF($M$2:M269,"W")+COUNTIF($M$2:M269,"T")</f>
        <v>0</v>
      </c>
      <c r="B269" s="240">
        <f>COUNTIF($M$245:M269,"W")+COUNTIF($M$245:M269,"T")</f>
        <v>0</v>
      </c>
      <c r="C269" s="240">
        <f>COUNTIF($M$265:M269,"W")+COUNTIF($M$265:M269,"T")</f>
        <v>0</v>
      </c>
      <c r="D269" s="240">
        <f t="shared" si="24"/>
        <v>38</v>
      </c>
      <c r="E269" s="240">
        <v>25</v>
      </c>
      <c r="F269" s="240">
        <v>9</v>
      </c>
      <c r="G269" s="240">
        <f t="shared" si="27"/>
        <v>2009</v>
      </c>
      <c r="H269" s="34">
        <f>DATEVALUE(E269&amp;"/"&amp;F269&amp;"/"&amp;G269)</f>
        <v>40081</v>
      </c>
      <c r="I269" s="35"/>
      <c r="J269" s="7"/>
      <c r="K269" s="8"/>
      <c r="L269" s="207">
        <f t="shared" si="26"/>
      </c>
      <c r="M269" s="43"/>
      <c r="N269" s="10"/>
      <c r="O269" s="254">
        <f t="shared" si="23"/>
      </c>
      <c r="P269" s="11"/>
      <c r="Q269" s="12"/>
      <c r="R269" s="12"/>
      <c r="S269" s="12"/>
      <c r="T269" s="12"/>
      <c r="U269" s="9">
        <f t="shared" si="25"/>
      </c>
      <c r="V269" s="12">
        <f>IF(INFO!B$12&lt;&gt;"",IF(MONTH(H269)-MONTH(INFO!B$12)&gt;0,YEAR(H269)-YEAR(INFO!B$12),IF(MONTH(H269)-MONTH(INFO!B$12)=0,IF(DAY(H269)-DAY(INFO!B$12)&lt;0,YEAR(H269)-YEAR(INFO!B$12)-1,YEAR(H269)-YEAR(INFO!B$12)),YEAR(H269)-YEAR(INFO!B$12)-1)),"")</f>
      </c>
      <c r="W269" s="13"/>
      <c r="X269" s="264">
        <f>IF(INFO!$B$13&lt;&gt;"",IF(INFO!$B$13&lt;&gt;0,IF(W269&lt;&gt;"",IF(W269&lt;&gt;0,W269*100*100/(INFO!$B$13*INFO!$B$13),""),""),""),"")</f>
      </c>
    </row>
    <row r="270" spans="1:24" ht="12.75">
      <c r="A270" s="218">
        <f>COUNTIF($M$2:M270,"W")+COUNTIF($M$2:M270,"T")</f>
        <v>0</v>
      </c>
      <c r="B270" s="240">
        <f>COUNTIF($M$245:M270,"W")+COUNTIF($M$245:M270,"T")</f>
        <v>0</v>
      </c>
      <c r="C270" s="240">
        <f>COUNTIF($M$265:M270,"W")+COUNTIF($M$265:M270,"T")</f>
        <v>0</v>
      </c>
      <c r="D270" s="240">
        <f t="shared" si="24"/>
        <v>38</v>
      </c>
      <c r="E270" s="240">
        <v>26</v>
      </c>
      <c r="F270" s="240">
        <v>9</v>
      </c>
      <c r="G270" s="240">
        <f t="shared" si="27"/>
        <v>2009</v>
      </c>
      <c r="H270" s="34">
        <f>DATEVALUE(E270&amp;"/"&amp;F270&amp;"/"&amp;G270)</f>
        <v>40082</v>
      </c>
      <c r="I270" s="35"/>
      <c r="J270" s="67"/>
      <c r="K270" s="68"/>
      <c r="L270" s="208">
        <f t="shared" si="26"/>
      </c>
      <c r="M270" s="81"/>
      <c r="N270" s="82"/>
      <c r="O270" s="258">
        <f t="shared" si="23"/>
      </c>
      <c r="P270" s="63"/>
      <c r="Q270" s="69"/>
      <c r="R270" s="69"/>
      <c r="S270" s="69"/>
      <c r="T270" s="69"/>
      <c r="U270" s="67">
        <f t="shared" si="25"/>
      </c>
      <c r="V270" s="69">
        <f>IF(INFO!B$12&lt;&gt;"",IF(MONTH(H270)-MONTH(INFO!B$12)&gt;0,YEAR(H270)-YEAR(INFO!B$12),IF(MONTH(H270)-MONTH(INFO!B$12)=0,IF(DAY(H270)-DAY(INFO!B$12)&lt;0,YEAR(H270)-YEAR(INFO!B$12)-1,YEAR(H270)-YEAR(INFO!B$12)),YEAR(H270)-YEAR(INFO!B$12)-1)),"")</f>
      </c>
      <c r="W270" s="70"/>
      <c r="X270" s="268">
        <f>IF(INFO!$B$13&lt;&gt;"",IF(INFO!$B$13&lt;&gt;0,IF(W270&lt;&gt;"",IF(W270&lt;&gt;0,W270*100*100/(INFO!$B$13*INFO!$B$13),""),""),""),"")</f>
      </c>
    </row>
    <row r="271" spans="1:24" ht="13.5" thickBot="1">
      <c r="A271" s="166">
        <f>COUNTIF($M$2:M271,"W")+COUNTIF($M$2:M271,"T")</f>
        <v>0</v>
      </c>
      <c r="B271" s="241">
        <f>COUNTIF($M$245:M271,"W")+COUNTIF($M$245:M271,"T")</f>
        <v>0</v>
      </c>
      <c r="C271" s="241">
        <f>COUNTIF($M$265:M271,"W")+COUNTIF($M$265:M271,"T")</f>
        <v>0</v>
      </c>
      <c r="D271" s="241">
        <f t="shared" si="24"/>
        <v>38</v>
      </c>
      <c r="E271" s="241">
        <v>27</v>
      </c>
      <c r="F271" s="241">
        <v>9</v>
      </c>
      <c r="G271" s="241">
        <f t="shared" si="27"/>
        <v>2009</v>
      </c>
      <c r="H271" s="139">
        <f>DATEVALUE(E271&amp;"/"&amp;F271&amp;"/"&amp;G271)</f>
        <v>40083</v>
      </c>
      <c r="I271" s="140"/>
      <c r="J271" s="90"/>
      <c r="K271" s="91"/>
      <c r="L271" s="209">
        <f t="shared" si="26"/>
      </c>
      <c r="M271" s="86"/>
      <c r="N271" s="87"/>
      <c r="O271" s="259">
        <f t="shared" si="23"/>
      </c>
      <c r="P271" s="92"/>
      <c r="Q271" s="93"/>
      <c r="R271" s="93"/>
      <c r="S271" s="93"/>
      <c r="T271" s="93"/>
      <c r="U271" s="90">
        <f t="shared" si="25"/>
      </c>
      <c r="V271" s="93">
        <f>IF(INFO!B$12&lt;&gt;"",IF(MONTH(H271)-MONTH(INFO!B$12)&gt;0,YEAR(H271)-YEAR(INFO!B$12),IF(MONTH(H271)-MONTH(INFO!B$12)=0,IF(DAY(H271)-DAY(INFO!B$12)&lt;0,YEAR(H271)-YEAR(INFO!B$12)-1,YEAR(H271)-YEAR(INFO!B$12)),YEAR(H271)-YEAR(INFO!B$12)-1)),"")</f>
      </c>
      <c r="W271" s="94"/>
      <c r="X271" s="269">
        <f>IF(INFO!$B$13&lt;&gt;"",IF(INFO!$B$13&lt;&gt;0,IF(W271&lt;&gt;"",IF(W271&lt;&gt;0,W271*100*100/(INFO!$B$13*INFO!$B$13),""),""),""),"")</f>
      </c>
    </row>
    <row r="272" spans="1:24" ht="12.75">
      <c r="A272" s="212">
        <f>COUNTIF($M$2:M272,"W")+COUNTIF($M$2:M272,"T")</f>
        <v>0</v>
      </c>
      <c r="B272" s="242">
        <f>COUNTIF($M$245:M272,"W")+COUNTIF($M$245:M272,"T")</f>
        <v>0</v>
      </c>
      <c r="C272" s="242">
        <f>COUNTIF($M$272:M272,"W")+COUNTIF($M$272:M272,"T")</f>
        <v>0</v>
      </c>
      <c r="D272" s="242">
        <f t="shared" si="24"/>
        <v>39</v>
      </c>
      <c r="E272" s="242">
        <v>28</v>
      </c>
      <c r="F272" s="242">
        <v>9</v>
      </c>
      <c r="G272" s="242">
        <f t="shared" si="27"/>
        <v>2009</v>
      </c>
      <c r="H272" s="141">
        <f>DATEVALUE(E272&amp;"/"&amp;F272&amp;"/"&amp;G272)</f>
        <v>40084</v>
      </c>
      <c r="I272" s="142"/>
      <c r="J272" s="46"/>
      <c r="K272" s="47"/>
      <c r="L272" s="207">
        <f t="shared" si="26"/>
      </c>
      <c r="M272" s="64"/>
      <c r="N272" s="65"/>
      <c r="O272" s="257">
        <f t="shared" si="23"/>
      </c>
      <c r="P272" s="48"/>
      <c r="Q272" s="50"/>
      <c r="R272" s="50"/>
      <c r="S272" s="50"/>
      <c r="T272" s="50"/>
      <c r="U272" s="62">
        <f t="shared" si="25"/>
      </c>
      <c r="V272" s="50">
        <f>IF(INFO!B$12&lt;&gt;"",IF(MONTH(H272)-MONTH(INFO!B$12)&gt;0,YEAR(H272)-YEAR(INFO!B$12),IF(MONTH(H272)-MONTH(INFO!B$12)=0,IF(DAY(H272)-DAY(INFO!B$12)&lt;0,YEAR(H272)-YEAR(INFO!B$12)-1,YEAR(H272)-YEAR(INFO!B$12)),YEAR(H272)-YEAR(INFO!B$12)-1)),"")</f>
      </c>
      <c r="W272" s="51"/>
      <c r="X272" s="267">
        <f>IF(INFO!$B$13&lt;&gt;"",IF(INFO!$B$13&lt;&gt;0,IF(W272&lt;&gt;"",IF(W272&lt;&gt;0,W272*100*100/(INFO!$B$13*INFO!$B$13),""),""),""),"")</f>
      </c>
    </row>
    <row r="273" spans="1:24" ht="12.75">
      <c r="A273" s="218">
        <f>COUNTIF($M$2:M273,"W")+COUNTIF($M$2:M273,"T")</f>
        <v>0</v>
      </c>
      <c r="B273" s="240">
        <f>COUNTIF($M$245:M273,"W")+COUNTIF($M$245:M273,"T")</f>
        <v>0</v>
      </c>
      <c r="C273" s="240">
        <f>COUNTIF($M$272:M273,"W")+COUNTIF($M$272:M273,"T")</f>
        <v>0</v>
      </c>
      <c r="D273" s="240">
        <f t="shared" si="24"/>
        <v>39</v>
      </c>
      <c r="E273" s="240">
        <v>29</v>
      </c>
      <c r="F273" s="240">
        <v>9</v>
      </c>
      <c r="G273" s="240">
        <f t="shared" si="27"/>
        <v>2009</v>
      </c>
      <c r="H273" s="34">
        <f>DATEVALUE(E273&amp;"/"&amp;F273&amp;"/"&amp;G273)</f>
        <v>40085</v>
      </c>
      <c r="I273" s="35"/>
      <c r="J273" s="7"/>
      <c r="K273" s="8"/>
      <c r="L273" s="207">
        <f t="shared" si="26"/>
      </c>
      <c r="M273" s="43"/>
      <c r="N273" s="10"/>
      <c r="O273" s="254">
        <f t="shared" si="23"/>
      </c>
      <c r="P273" s="11"/>
      <c r="Q273" s="12"/>
      <c r="R273" s="12"/>
      <c r="S273" s="12"/>
      <c r="T273" s="12"/>
      <c r="U273" s="9">
        <f t="shared" si="25"/>
      </c>
      <c r="V273" s="12">
        <f>IF(INFO!B$12&lt;&gt;"",IF(MONTH(H273)-MONTH(INFO!B$12)&gt;0,YEAR(H273)-YEAR(INFO!B$12),IF(MONTH(H273)-MONTH(INFO!B$12)=0,IF(DAY(H273)-DAY(INFO!B$12)&lt;0,YEAR(H273)-YEAR(INFO!B$12)-1,YEAR(H273)-YEAR(INFO!B$12)),YEAR(H273)-YEAR(INFO!B$12)-1)),"")</f>
      </c>
      <c r="W273" s="13"/>
      <c r="X273" s="264">
        <f>IF(INFO!$B$13&lt;&gt;"",IF(INFO!$B$13&lt;&gt;0,IF(W273&lt;&gt;"",IF(W273&lt;&gt;0,W273*100*100/(INFO!$B$13*INFO!$B$13),""),""),""),"")</f>
      </c>
    </row>
    <row r="274" spans="1:24" ht="12.75">
      <c r="A274" s="218">
        <f>COUNTIF($M$2:M274,"W")+COUNTIF($M$2:M274,"T")</f>
        <v>0</v>
      </c>
      <c r="B274" s="240">
        <f>COUNTIF($M$245:M274,"W")+COUNTIF($M$245:M274,"T")</f>
        <v>0</v>
      </c>
      <c r="C274" s="240">
        <f>COUNTIF($M$272:M274,"W")+COUNTIF($M$272:M274,"T")</f>
        <v>0</v>
      </c>
      <c r="D274" s="240">
        <f t="shared" si="24"/>
        <v>39</v>
      </c>
      <c r="E274" s="240">
        <v>30</v>
      </c>
      <c r="F274" s="240">
        <v>9</v>
      </c>
      <c r="G274" s="240">
        <f t="shared" si="27"/>
        <v>2009</v>
      </c>
      <c r="H274" s="34">
        <f>DATEVALUE(E274&amp;"/"&amp;F274&amp;"/"&amp;G274)</f>
        <v>40086</v>
      </c>
      <c r="I274" s="35"/>
      <c r="J274" s="7"/>
      <c r="K274" s="8"/>
      <c r="L274" s="207">
        <f t="shared" si="26"/>
      </c>
      <c r="M274" s="43"/>
      <c r="N274" s="10"/>
      <c r="O274" s="254">
        <f t="shared" si="23"/>
      </c>
      <c r="P274" s="11"/>
      <c r="Q274" s="12"/>
      <c r="R274" s="12"/>
      <c r="S274" s="12"/>
      <c r="T274" s="12"/>
      <c r="U274" s="9">
        <f t="shared" si="25"/>
      </c>
      <c r="V274" s="12">
        <f>IF(INFO!B$12&lt;&gt;"",IF(MONTH(H274)-MONTH(INFO!B$12)&gt;0,YEAR(H274)-YEAR(INFO!B$12),IF(MONTH(H274)-MONTH(INFO!B$12)=0,IF(DAY(H274)-DAY(INFO!B$12)&lt;0,YEAR(H274)-YEAR(INFO!B$12)-1,YEAR(H274)-YEAR(INFO!B$12)),YEAR(H274)-YEAR(INFO!B$12)-1)),"")</f>
      </c>
      <c r="W274" s="13"/>
      <c r="X274" s="264">
        <f>IF(INFO!$B$13&lt;&gt;"",IF(INFO!$B$13&lt;&gt;0,IF(W274&lt;&gt;"",IF(W274&lt;&gt;0,W274*100*100/(INFO!$B$13*INFO!$B$13),""),""),""),"")</f>
      </c>
    </row>
    <row r="275" spans="1:24" ht="12.75">
      <c r="A275" s="218">
        <f>COUNTIF($M$2:M275,"W")+COUNTIF($M$2:M275,"T")</f>
        <v>0</v>
      </c>
      <c r="B275" s="243">
        <f>COUNTIF($M$275:M275,"W")+COUNTIF($M$275:M275,"T")</f>
        <v>0</v>
      </c>
      <c r="C275" s="240">
        <f>COUNTIF($M$272:M275,"W")+COUNTIF($M$272:M275,"T")</f>
        <v>0</v>
      </c>
      <c r="D275" s="240">
        <f t="shared" si="24"/>
        <v>39</v>
      </c>
      <c r="E275" s="243">
        <v>1</v>
      </c>
      <c r="F275" s="243">
        <v>10</v>
      </c>
      <c r="G275" s="243">
        <f t="shared" si="27"/>
        <v>2009</v>
      </c>
      <c r="H275" s="36">
        <f>DATEVALUE(E275&amp;"/"&amp;F275&amp;"/"&amp;G275)</f>
        <v>40087</v>
      </c>
      <c r="I275" s="37"/>
      <c r="J275" s="7"/>
      <c r="K275" s="8"/>
      <c r="L275" s="207">
        <f t="shared" si="26"/>
      </c>
      <c r="M275" s="43"/>
      <c r="N275" s="10"/>
      <c r="O275" s="254">
        <f t="shared" si="23"/>
      </c>
      <c r="P275" s="11"/>
      <c r="Q275" s="12"/>
      <c r="R275" s="12"/>
      <c r="S275" s="12"/>
      <c r="T275" s="12"/>
      <c r="U275" s="9">
        <f t="shared" si="25"/>
      </c>
      <c r="V275" s="12">
        <f>IF(INFO!B$12&lt;&gt;"",IF(MONTH(H275)-MONTH(INFO!B$12)&gt;0,YEAR(H275)-YEAR(INFO!B$12),IF(MONTH(H275)-MONTH(INFO!B$12)=0,IF(DAY(H275)-DAY(INFO!B$12)&lt;0,YEAR(H275)-YEAR(INFO!B$12)-1,YEAR(H275)-YEAR(INFO!B$12)),YEAR(H275)-YEAR(INFO!B$12)-1)),"")</f>
      </c>
      <c r="W275" s="13"/>
      <c r="X275" s="264">
        <f>IF(INFO!$B$13&lt;&gt;"",IF(INFO!$B$13&lt;&gt;0,IF(W275&lt;&gt;"",IF(W275&lt;&gt;0,W275*100*100/(INFO!$B$13*INFO!$B$13),""),""),""),"")</f>
      </c>
    </row>
    <row r="276" spans="1:24" ht="12.75">
      <c r="A276" s="218">
        <f>COUNTIF($M$2:M276,"W")+COUNTIF($M$2:M276,"T")</f>
        <v>0</v>
      </c>
      <c r="B276" s="243">
        <f>COUNTIF($M$275:M276,"W")+COUNTIF($M$275:M276,"T")</f>
        <v>0</v>
      </c>
      <c r="C276" s="240">
        <f>COUNTIF($M$272:M276,"W")+COUNTIF($M$272:M276,"T")</f>
        <v>0</v>
      </c>
      <c r="D276" s="240">
        <f t="shared" si="24"/>
        <v>39</v>
      </c>
      <c r="E276" s="243">
        <v>2</v>
      </c>
      <c r="F276" s="243">
        <v>10</v>
      </c>
      <c r="G276" s="243">
        <f t="shared" si="27"/>
        <v>2009</v>
      </c>
      <c r="H276" s="36">
        <f>DATEVALUE(E276&amp;"/"&amp;F276&amp;"/"&amp;G276)</f>
        <v>40088</v>
      </c>
      <c r="I276" s="37"/>
      <c r="J276" s="7"/>
      <c r="K276" s="8"/>
      <c r="L276" s="207">
        <f t="shared" si="26"/>
      </c>
      <c r="M276" s="43"/>
      <c r="N276" s="16"/>
      <c r="O276" s="254">
        <f t="shared" si="23"/>
      </c>
      <c r="P276" s="11"/>
      <c r="Q276" s="12"/>
      <c r="R276" s="12"/>
      <c r="S276" s="12"/>
      <c r="T276" s="12"/>
      <c r="U276" s="9">
        <f t="shared" si="25"/>
      </c>
      <c r="V276" s="12">
        <f>IF(INFO!B$12&lt;&gt;"",IF(MONTH(H276)-MONTH(INFO!B$12)&gt;0,YEAR(H276)-YEAR(INFO!B$12),IF(MONTH(H276)-MONTH(INFO!B$12)=0,IF(DAY(H276)-DAY(INFO!B$12)&lt;0,YEAR(H276)-YEAR(INFO!B$12)-1,YEAR(H276)-YEAR(INFO!B$12)),YEAR(H276)-YEAR(INFO!B$12)-1)),"")</f>
      </c>
      <c r="W276" s="13"/>
      <c r="X276" s="264">
        <f>IF(INFO!$B$13&lt;&gt;"",IF(INFO!$B$13&lt;&gt;0,IF(W276&lt;&gt;"",IF(W276&lt;&gt;0,W276*100*100/(INFO!$B$13*INFO!$B$13),""),""),""),"")</f>
      </c>
    </row>
    <row r="277" spans="1:24" ht="12.75">
      <c r="A277" s="218">
        <f>COUNTIF($M$2:M277,"W")+COUNTIF($M$2:M277,"T")</f>
        <v>0</v>
      </c>
      <c r="B277" s="243">
        <f>COUNTIF($M$275:M277,"W")+COUNTIF($M$275:M277,"T")</f>
        <v>0</v>
      </c>
      <c r="C277" s="240">
        <f>COUNTIF($M$272:M277,"W")+COUNTIF($M$272:M277,"T")</f>
        <v>0</v>
      </c>
      <c r="D277" s="240">
        <f t="shared" si="24"/>
        <v>39</v>
      </c>
      <c r="E277" s="243">
        <v>3</v>
      </c>
      <c r="F277" s="243">
        <v>10</v>
      </c>
      <c r="G277" s="243">
        <f t="shared" si="27"/>
        <v>2009</v>
      </c>
      <c r="H277" s="36">
        <f>DATEVALUE(E277&amp;"/"&amp;F277&amp;"/"&amp;G277)</f>
        <v>40089</v>
      </c>
      <c r="I277" s="37"/>
      <c r="J277" s="67"/>
      <c r="K277" s="68"/>
      <c r="L277" s="208">
        <f t="shared" si="26"/>
      </c>
      <c r="M277" s="81"/>
      <c r="N277" s="82"/>
      <c r="O277" s="258">
        <f t="shared" si="23"/>
      </c>
      <c r="P277" s="63"/>
      <c r="Q277" s="69"/>
      <c r="R277" s="69"/>
      <c r="S277" s="69"/>
      <c r="T277" s="69"/>
      <c r="U277" s="67">
        <f t="shared" si="25"/>
      </c>
      <c r="V277" s="69">
        <f>IF(INFO!B$12&lt;&gt;"",IF(MONTH(H277)-MONTH(INFO!B$12)&gt;0,YEAR(H277)-YEAR(INFO!B$12),IF(MONTH(H277)-MONTH(INFO!B$12)=0,IF(DAY(H277)-DAY(INFO!B$12)&lt;0,YEAR(H277)-YEAR(INFO!B$12)-1,YEAR(H277)-YEAR(INFO!B$12)),YEAR(H277)-YEAR(INFO!B$12)-1)),"")</f>
      </c>
      <c r="W277" s="70"/>
      <c r="X277" s="268">
        <f>IF(INFO!$B$13&lt;&gt;"",IF(INFO!$B$13&lt;&gt;0,IF(W277&lt;&gt;"",IF(W277&lt;&gt;0,W277*100*100/(INFO!$B$13*INFO!$B$13),""),""),""),"")</f>
      </c>
    </row>
    <row r="278" spans="1:24" ht="13.5" thickBot="1">
      <c r="A278" s="166">
        <f>COUNTIF($M$2:M278,"W")+COUNTIF($M$2:M278,"T")</f>
        <v>0</v>
      </c>
      <c r="B278" s="244">
        <f>COUNTIF($M$275:M278,"W")+COUNTIF($M$275:M278,"T")</f>
        <v>0</v>
      </c>
      <c r="C278" s="241">
        <f>COUNTIF($M$272:M278,"W")+COUNTIF($M$272:M278,"T")</f>
        <v>0</v>
      </c>
      <c r="D278" s="241">
        <f t="shared" si="24"/>
        <v>39</v>
      </c>
      <c r="E278" s="244">
        <v>4</v>
      </c>
      <c r="F278" s="244">
        <v>10</v>
      </c>
      <c r="G278" s="244">
        <f t="shared" si="27"/>
        <v>2009</v>
      </c>
      <c r="H278" s="143">
        <f>DATEVALUE(E278&amp;"/"&amp;F278&amp;"/"&amp;G278)</f>
        <v>40090</v>
      </c>
      <c r="I278" s="144"/>
      <c r="J278" s="90"/>
      <c r="K278" s="91"/>
      <c r="L278" s="209">
        <f t="shared" si="26"/>
      </c>
      <c r="M278" s="86"/>
      <c r="N278" s="87"/>
      <c r="O278" s="259">
        <f t="shared" si="23"/>
      </c>
      <c r="P278" s="92"/>
      <c r="Q278" s="93"/>
      <c r="R278" s="93"/>
      <c r="S278" s="93"/>
      <c r="T278" s="93"/>
      <c r="U278" s="90">
        <f t="shared" si="25"/>
      </c>
      <c r="V278" s="93">
        <f>IF(INFO!B$12&lt;&gt;"",IF(MONTH(H278)-MONTH(INFO!B$12)&gt;0,YEAR(H278)-YEAR(INFO!B$12),IF(MONTH(H278)-MONTH(INFO!B$12)=0,IF(DAY(H278)-DAY(INFO!B$12)&lt;0,YEAR(H278)-YEAR(INFO!B$12)-1,YEAR(H278)-YEAR(INFO!B$12)),YEAR(H278)-YEAR(INFO!B$12)-1)),"")</f>
      </c>
      <c r="W278" s="94"/>
      <c r="X278" s="269">
        <f>IF(INFO!$B$13&lt;&gt;"",IF(INFO!$B$13&lt;&gt;0,IF(W278&lt;&gt;"",IF(W278&lt;&gt;0,W278*100*100/(INFO!$B$13*INFO!$B$13),""),""),""),"")</f>
      </c>
    </row>
    <row r="279" spans="1:24" ht="12.75">
      <c r="A279" s="212">
        <f>COUNTIF($M$2:M279,"W")+COUNTIF($M$2:M279,"T")</f>
        <v>0</v>
      </c>
      <c r="B279" s="245">
        <f>COUNTIF($M$275:M279,"W")+COUNTIF($M$275:M279,"T")</f>
        <v>0</v>
      </c>
      <c r="C279" s="245">
        <f>COUNTIF($M$279:M279,"W")+COUNTIF($M$279:M279,"T")</f>
        <v>0</v>
      </c>
      <c r="D279" s="245">
        <f t="shared" si="24"/>
        <v>40</v>
      </c>
      <c r="E279" s="245">
        <v>5</v>
      </c>
      <c r="F279" s="245">
        <v>10</v>
      </c>
      <c r="G279" s="245">
        <f t="shared" si="27"/>
        <v>2009</v>
      </c>
      <c r="H279" s="145">
        <f>DATEVALUE(E279&amp;"/"&amp;F279&amp;"/"&amp;G279)</f>
        <v>40091</v>
      </c>
      <c r="I279" s="146"/>
      <c r="J279" s="46"/>
      <c r="K279" s="47"/>
      <c r="L279" s="207">
        <f t="shared" si="26"/>
      </c>
      <c r="M279" s="64"/>
      <c r="N279" s="49"/>
      <c r="O279" s="257">
        <f t="shared" si="23"/>
      </c>
      <c r="P279" s="48"/>
      <c r="Q279" s="50"/>
      <c r="R279" s="50"/>
      <c r="S279" s="50"/>
      <c r="T279" s="50"/>
      <c r="U279" s="62">
        <f t="shared" si="25"/>
      </c>
      <c r="V279" s="50">
        <f>IF(INFO!B$12&lt;&gt;"",IF(MONTH(H279)-MONTH(INFO!B$12)&gt;0,YEAR(H279)-YEAR(INFO!B$12),IF(MONTH(H279)-MONTH(INFO!B$12)=0,IF(DAY(H279)-DAY(INFO!B$12)&lt;0,YEAR(H279)-YEAR(INFO!B$12)-1,YEAR(H279)-YEAR(INFO!B$12)),YEAR(H279)-YEAR(INFO!B$12)-1)),"")</f>
      </c>
      <c r="W279" s="51"/>
      <c r="X279" s="267">
        <f>IF(INFO!$B$13&lt;&gt;"",IF(INFO!$B$13&lt;&gt;0,IF(W279&lt;&gt;"",IF(W279&lt;&gt;0,W279*100*100/(INFO!$B$13*INFO!$B$13),""),""),""),"")</f>
      </c>
    </row>
    <row r="280" spans="1:24" ht="12.75">
      <c r="A280" s="218">
        <f>COUNTIF($M$2:M280,"W")+COUNTIF($M$2:M280,"T")</f>
        <v>0</v>
      </c>
      <c r="B280" s="243">
        <f>COUNTIF($M$275:M280,"W")+COUNTIF($M$275:M280,"T")</f>
        <v>0</v>
      </c>
      <c r="C280" s="243">
        <f>COUNTIF($M$279:M280,"W")+COUNTIF($M$279:M280,"T")</f>
        <v>0</v>
      </c>
      <c r="D280" s="243">
        <f t="shared" si="24"/>
        <v>40</v>
      </c>
      <c r="E280" s="243">
        <v>6</v>
      </c>
      <c r="F280" s="243">
        <v>10</v>
      </c>
      <c r="G280" s="243">
        <f t="shared" si="27"/>
        <v>2009</v>
      </c>
      <c r="H280" s="36">
        <f>DATEVALUE(E280&amp;"/"&amp;F280&amp;"/"&amp;G280)</f>
        <v>40092</v>
      </c>
      <c r="I280" s="37"/>
      <c r="J280" s="7"/>
      <c r="K280" s="8"/>
      <c r="L280" s="207">
        <f t="shared" si="26"/>
      </c>
      <c r="M280" s="43"/>
      <c r="N280" s="10"/>
      <c r="O280" s="254">
        <f t="shared" si="23"/>
      </c>
      <c r="P280" s="11"/>
      <c r="Q280" s="12"/>
      <c r="R280" s="12"/>
      <c r="S280" s="12"/>
      <c r="T280" s="12"/>
      <c r="U280" s="9">
        <f t="shared" si="25"/>
      </c>
      <c r="V280" s="12">
        <f>IF(INFO!B$12&lt;&gt;"",IF(MONTH(H280)-MONTH(INFO!B$12)&gt;0,YEAR(H280)-YEAR(INFO!B$12),IF(MONTH(H280)-MONTH(INFO!B$12)=0,IF(DAY(H280)-DAY(INFO!B$12)&lt;0,YEAR(H280)-YEAR(INFO!B$12)-1,YEAR(H280)-YEAR(INFO!B$12)),YEAR(H280)-YEAR(INFO!B$12)-1)),"")</f>
      </c>
      <c r="W280" s="13"/>
      <c r="X280" s="264">
        <f>IF(INFO!$B$13&lt;&gt;"",IF(INFO!$B$13&lt;&gt;0,IF(W280&lt;&gt;"",IF(W280&lt;&gt;0,W280*100*100/(INFO!$B$13*INFO!$B$13),""),""),""),"")</f>
      </c>
    </row>
    <row r="281" spans="1:24" ht="12.75">
      <c r="A281" s="218">
        <f>COUNTIF($M$2:M281,"W")+COUNTIF($M$2:M281,"T")</f>
        <v>0</v>
      </c>
      <c r="B281" s="243">
        <f>COUNTIF($M$275:M281,"W")+COUNTIF($M$275:M281,"T")</f>
        <v>0</v>
      </c>
      <c r="C281" s="243">
        <f>COUNTIF($M$279:M281,"W")+COUNTIF($M$279:M281,"T")</f>
        <v>0</v>
      </c>
      <c r="D281" s="243">
        <f t="shared" si="24"/>
        <v>40</v>
      </c>
      <c r="E281" s="243">
        <v>7</v>
      </c>
      <c r="F281" s="243">
        <v>10</v>
      </c>
      <c r="G281" s="243">
        <f t="shared" si="27"/>
        <v>2009</v>
      </c>
      <c r="H281" s="36">
        <f>DATEVALUE(E281&amp;"/"&amp;F281&amp;"/"&amp;G281)</f>
        <v>40093</v>
      </c>
      <c r="I281" s="37"/>
      <c r="J281" s="7"/>
      <c r="K281" s="8"/>
      <c r="L281" s="207">
        <f t="shared" si="26"/>
      </c>
      <c r="M281" s="43"/>
      <c r="N281" s="10"/>
      <c r="O281" s="254">
        <f t="shared" si="23"/>
      </c>
      <c r="P281" s="11"/>
      <c r="Q281" s="12"/>
      <c r="R281" s="12"/>
      <c r="S281" s="12"/>
      <c r="T281" s="12"/>
      <c r="U281" s="9">
        <f t="shared" si="25"/>
      </c>
      <c r="V281" s="12">
        <f>IF(INFO!B$12&lt;&gt;"",IF(MONTH(H281)-MONTH(INFO!B$12)&gt;0,YEAR(H281)-YEAR(INFO!B$12),IF(MONTH(H281)-MONTH(INFO!B$12)=0,IF(DAY(H281)-DAY(INFO!B$12)&lt;0,YEAR(H281)-YEAR(INFO!B$12)-1,YEAR(H281)-YEAR(INFO!B$12)),YEAR(H281)-YEAR(INFO!B$12)-1)),"")</f>
      </c>
      <c r="W281" s="13"/>
      <c r="X281" s="264">
        <f>IF(INFO!$B$13&lt;&gt;"",IF(INFO!$B$13&lt;&gt;0,IF(W281&lt;&gt;"",IF(W281&lt;&gt;0,W281*100*100/(INFO!$B$13*INFO!$B$13),""),""),""),"")</f>
      </c>
    </row>
    <row r="282" spans="1:24" ht="12.75">
      <c r="A282" s="218">
        <f>COUNTIF($M$2:M282,"W")+COUNTIF($M$2:M282,"T")</f>
        <v>0</v>
      </c>
      <c r="B282" s="243">
        <f>COUNTIF($M$275:M282,"W")+COUNTIF($M$275:M282,"T")</f>
        <v>0</v>
      </c>
      <c r="C282" s="243">
        <f>COUNTIF($M$279:M282,"W")+COUNTIF($M$279:M282,"T")</f>
        <v>0</v>
      </c>
      <c r="D282" s="243">
        <f t="shared" si="24"/>
        <v>40</v>
      </c>
      <c r="E282" s="243">
        <v>8</v>
      </c>
      <c r="F282" s="243">
        <v>10</v>
      </c>
      <c r="G282" s="243">
        <f t="shared" si="27"/>
        <v>2009</v>
      </c>
      <c r="H282" s="36">
        <f>DATEVALUE(E282&amp;"/"&amp;F282&amp;"/"&amp;G282)</f>
        <v>40094</v>
      </c>
      <c r="I282" s="37"/>
      <c r="J282" s="7"/>
      <c r="K282" s="8"/>
      <c r="L282" s="207">
        <f t="shared" si="26"/>
      </c>
      <c r="M282" s="43"/>
      <c r="N282" s="16"/>
      <c r="O282" s="254">
        <f t="shared" si="23"/>
      </c>
      <c r="P282" s="11"/>
      <c r="Q282" s="12"/>
      <c r="R282" s="12"/>
      <c r="S282" s="12"/>
      <c r="T282" s="12"/>
      <c r="U282" s="9">
        <f t="shared" si="25"/>
      </c>
      <c r="V282" s="12">
        <f>IF(INFO!B$12&lt;&gt;"",IF(MONTH(H282)-MONTH(INFO!B$12)&gt;0,YEAR(H282)-YEAR(INFO!B$12),IF(MONTH(H282)-MONTH(INFO!B$12)=0,IF(DAY(H282)-DAY(INFO!B$12)&lt;0,YEAR(H282)-YEAR(INFO!B$12)-1,YEAR(H282)-YEAR(INFO!B$12)),YEAR(H282)-YEAR(INFO!B$12)-1)),"")</f>
      </c>
      <c r="W282" s="13"/>
      <c r="X282" s="264">
        <f>IF(INFO!$B$13&lt;&gt;"",IF(INFO!$B$13&lt;&gt;0,IF(W282&lt;&gt;"",IF(W282&lt;&gt;0,W282*100*100/(INFO!$B$13*INFO!$B$13),""),""),""),"")</f>
      </c>
    </row>
    <row r="283" spans="1:24" ht="12.75">
      <c r="A283" s="218">
        <f>COUNTIF($M$2:M283,"W")+COUNTIF($M$2:M283,"T")</f>
        <v>0</v>
      </c>
      <c r="B283" s="243">
        <f>COUNTIF($M$275:M283,"W")+COUNTIF($M$275:M283,"T")</f>
        <v>0</v>
      </c>
      <c r="C283" s="243">
        <f>COUNTIF($M$279:M283,"W")+COUNTIF($M$279:M283,"T")</f>
        <v>0</v>
      </c>
      <c r="D283" s="243">
        <f t="shared" si="24"/>
        <v>40</v>
      </c>
      <c r="E283" s="243">
        <v>9</v>
      </c>
      <c r="F283" s="243">
        <v>10</v>
      </c>
      <c r="G283" s="243">
        <f t="shared" si="27"/>
        <v>2009</v>
      </c>
      <c r="H283" s="36">
        <f>DATEVALUE(E283&amp;"/"&amp;F283&amp;"/"&amp;G283)</f>
        <v>40095</v>
      </c>
      <c r="I283" s="37"/>
      <c r="J283" s="7"/>
      <c r="K283" s="8"/>
      <c r="L283" s="207">
        <f t="shared" si="26"/>
      </c>
      <c r="M283" s="43"/>
      <c r="N283" s="10"/>
      <c r="O283" s="254">
        <f t="shared" si="23"/>
      </c>
      <c r="P283" s="11"/>
      <c r="Q283" s="12"/>
      <c r="R283" s="12"/>
      <c r="S283" s="12"/>
      <c r="T283" s="12"/>
      <c r="U283" s="9">
        <f t="shared" si="25"/>
      </c>
      <c r="V283" s="12">
        <f>IF(INFO!B$12&lt;&gt;"",IF(MONTH(H283)-MONTH(INFO!B$12)&gt;0,YEAR(H283)-YEAR(INFO!B$12),IF(MONTH(H283)-MONTH(INFO!B$12)=0,IF(DAY(H283)-DAY(INFO!B$12)&lt;0,YEAR(H283)-YEAR(INFO!B$12)-1,YEAR(H283)-YEAR(INFO!B$12)),YEAR(H283)-YEAR(INFO!B$12)-1)),"")</f>
      </c>
      <c r="W283" s="13"/>
      <c r="X283" s="264">
        <f>IF(INFO!$B$13&lt;&gt;"",IF(INFO!$B$13&lt;&gt;0,IF(W283&lt;&gt;"",IF(W283&lt;&gt;0,W283*100*100/(INFO!$B$13*INFO!$B$13),""),""),""),"")</f>
      </c>
    </row>
    <row r="284" spans="1:24" ht="12.75">
      <c r="A284" s="218">
        <f>COUNTIF($M$2:M284,"W")+COUNTIF($M$2:M284,"T")</f>
        <v>0</v>
      </c>
      <c r="B284" s="243">
        <f>COUNTIF($M$275:M284,"W")+COUNTIF($M$275:M284,"T")</f>
        <v>0</v>
      </c>
      <c r="C284" s="243">
        <f>COUNTIF($M$279:M284,"W")+COUNTIF($M$279:M284,"T")</f>
        <v>0</v>
      </c>
      <c r="D284" s="243">
        <f t="shared" si="24"/>
        <v>40</v>
      </c>
      <c r="E284" s="243">
        <v>10</v>
      </c>
      <c r="F284" s="243">
        <v>10</v>
      </c>
      <c r="G284" s="243">
        <f t="shared" si="27"/>
        <v>2009</v>
      </c>
      <c r="H284" s="36">
        <f>DATEVALUE(E284&amp;"/"&amp;F284&amp;"/"&amp;G284)</f>
        <v>40096</v>
      </c>
      <c r="I284" s="37"/>
      <c r="J284" s="67"/>
      <c r="K284" s="68"/>
      <c r="L284" s="208">
        <f t="shared" si="26"/>
      </c>
      <c r="M284" s="81"/>
      <c r="N284" s="82"/>
      <c r="O284" s="258">
        <f t="shared" si="23"/>
      </c>
      <c r="P284" s="63"/>
      <c r="Q284" s="69"/>
      <c r="R284" s="69"/>
      <c r="S284" s="69"/>
      <c r="T284" s="69"/>
      <c r="U284" s="67">
        <f t="shared" si="25"/>
      </c>
      <c r="V284" s="69">
        <f>IF(INFO!B$12&lt;&gt;"",IF(MONTH(H284)-MONTH(INFO!B$12)&gt;0,YEAR(H284)-YEAR(INFO!B$12),IF(MONTH(H284)-MONTH(INFO!B$12)=0,IF(DAY(H284)-DAY(INFO!B$12)&lt;0,YEAR(H284)-YEAR(INFO!B$12)-1,YEAR(H284)-YEAR(INFO!B$12)),YEAR(H284)-YEAR(INFO!B$12)-1)),"")</f>
      </c>
      <c r="W284" s="70"/>
      <c r="X284" s="268">
        <f>IF(INFO!$B$13&lt;&gt;"",IF(INFO!$B$13&lt;&gt;0,IF(W284&lt;&gt;"",IF(W284&lt;&gt;0,W284*100*100/(INFO!$B$13*INFO!$B$13),""),""),""),"")</f>
      </c>
    </row>
    <row r="285" spans="1:24" ht="13.5" thickBot="1">
      <c r="A285" s="166">
        <f>COUNTIF($M$2:M285,"W")+COUNTIF($M$2:M285,"T")</f>
        <v>0</v>
      </c>
      <c r="B285" s="244">
        <f>COUNTIF($M$275:M285,"W")+COUNTIF($M$275:M285,"T")</f>
        <v>0</v>
      </c>
      <c r="C285" s="244">
        <f>COUNTIF($M$279:M285,"W")+COUNTIF($M$279:M285,"T")</f>
        <v>0</v>
      </c>
      <c r="D285" s="244">
        <f t="shared" si="24"/>
        <v>40</v>
      </c>
      <c r="E285" s="244">
        <v>11</v>
      </c>
      <c r="F285" s="244">
        <v>10</v>
      </c>
      <c r="G285" s="244">
        <f t="shared" si="27"/>
        <v>2009</v>
      </c>
      <c r="H285" s="143">
        <f>DATEVALUE(E285&amp;"/"&amp;F285&amp;"/"&amp;G285)</f>
        <v>40097</v>
      </c>
      <c r="I285" s="144"/>
      <c r="J285" s="90"/>
      <c r="K285" s="91"/>
      <c r="L285" s="209">
        <f t="shared" si="26"/>
      </c>
      <c r="M285" s="86"/>
      <c r="N285" s="87"/>
      <c r="O285" s="259">
        <f t="shared" si="23"/>
      </c>
      <c r="P285" s="92"/>
      <c r="Q285" s="93"/>
      <c r="R285" s="93"/>
      <c r="S285" s="93"/>
      <c r="T285" s="93"/>
      <c r="U285" s="90">
        <f t="shared" si="25"/>
      </c>
      <c r="V285" s="93">
        <f>IF(INFO!B$12&lt;&gt;"",IF(MONTH(H285)-MONTH(INFO!B$12)&gt;0,YEAR(H285)-YEAR(INFO!B$12),IF(MONTH(H285)-MONTH(INFO!B$12)=0,IF(DAY(H285)-DAY(INFO!B$12)&lt;0,YEAR(H285)-YEAR(INFO!B$12)-1,YEAR(H285)-YEAR(INFO!B$12)),YEAR(H285)-YEAR(INFO!B$12)-1)),"")</f>
      </c>
      <c r="W285" s="94"/>
      <c r="X285" s="269">
        <f>IF(INFO!$B$13&lt;&gt;"",IF(INFO!$B$13&lt;&gt;0,IF(W285&lt;&gt;"",IF(W285&lt;&gt;0,W285*100*100/(INFO!$B$13*INFO!$B$13),""),""),""),"")</f>
      </c>
    </row>
    <row r="286" spans="1:24" ht="12.75">
      <c r="A286" s="212">
        <f>COUNTIF($M$2:M286,"W")+COUNTIF($M$2:M286,"T")</f>
        <v>0</v>
      </c>
      <c r="B286" s="245">
        <f>COUNTIF($M$275:M286,"W")+COUNTIF($M$275:M286,"T")</f>
        <v>0</v>
      </c>
      <c r="C286" s="245">
        <f>COUNTIF($M$286:M286,"W")+COUNTIF($M$286:M286,"T")</f>
        <v>0</v>
      </c>
      <c r="D286" s="245">
        <f t="shared" si="24"/>
        <v>41</v>
      </c>
      <c r="E286" s="245">
        <v>12</v>
      </c>
      <c r="F286" s="245">
        <v>10</v>
      </c>
      <c r="G286" s="245">
        <f t="shared" si="27"/>
        <v>2009</v>
      </c>
      <c r="H286" s="145">
        <f>DATEVALUE(E286&amp;"/"&amp;F286&amp;"/"&amp;G286)</f>
        <v>40098</v>
      </c>
      <c r="I286" s="146"/>
      <c r="J286" s="46"/>
      <c r="K286" s="47"/>
      <c r="L286" s="207">
        <f t="shared" si="26"/>
      </c>
      <c r="M286" s="64"/>
      <c r="N286" s="123"/>
      <c r="O286" s="257">
        <f t="shared" si="23"/>
      </c>
      <c r="P286" s="48"/>
      <c r="Q286" s="50"/>
      <c r="R286" s="50"/>
      <c r="S286" s="50"/>
      <c r="T286" s="50"/>
      <c r="U286" s="62">
        <f t="shared" si="25"/>
      </c>
      <c r="V286" s="50">
        <f>IF(INFO!B$12&lt;&gt;"",IF(MONTH(H286)-MONTH(INFO!B$12)&gt;0,YEAR(H286)-YEAR(INFO!B$12),IF(MONTH(H286)-MONTH(INFO!B$12)=0,IF(DAY(H286)-DAY(INFO!B$12)&lt;0,YEAR(H286)-YEAR(INFO!B$12)-1,YEAR(H286)-YEAR(INFO!B$12)),YEAR(H286)-YEAR(INFO!B$12)-1)),"")</f>
      </c>
      <c r="W286" s="51"/>
      <c r="X286" s="267">
        <f>IF(INFO!$B$13&lt;&gt;"",IF(INFO!$B$13&lt;&gt;0,IF(W286&lt;&gt;"",IF(W286&lt;&gt;0,W286*100*100/(INFO!$B$13*INFO!$B$13),""),""),""),"")</f>
      </c>
    </row>
    <row r="287" spans="1:24" ht="12.75">
      <c r="A287" s="218">
        <f>COUNTIF($M$2:M287,"W")+COUNTIF($M$2:M287,"T")</f>
        <v>0</v>
      </c>
      <c r="B287" s="243">
        <f>COUNTIF($M$275:M287,"W")+COUNTIF($M$275:M287,"T")</f>
        <v>0</v>
      </c>
      <c r="C287" s="243">
        <f>COUNTIF($M$286:M287,"W")+COUNTIF($M$286:M287,"T")</f>
        <v>0</v>
      </c>
      <c r="D287" s="243">
        <f t="shared" si="24"/>
        <v>41</v>
      </c>
      <c r="E287" s="243">
        <v>13</v>
      </c>
      <c r="F287" s="243">
        <v>10</v>
      </c>
      <c r="G287" s="243">
        <f t="shared" si="27"/>
        <v>2009</v>
      </c>
      <c r="H287" s="36">
        <f>DATEVALUE(E287&amp;"/"&amp;F287&amp;"/"&amp;G287)</f>
        <v>40099</v>
      </c>
      <c r="I287" s="37"/>
      <c r="J287" s="7"/>
      <c r="K287" s="8"/>
      <c r="L287" s="207">
        <f t="shared" si="26"/>
      </c>
      <c r="M287" s="43"/>
      <c r="N287" s="10"/>
      <c r="O287" s="254">
        <f t="shared" si="23"/>
      </c>
      <c r="P287" s="11"/>
      <c r="Q287" s="12"/>
      <c r="R287" s="12"/>
      <c r="S287" s="12"/>
      <c r="T287" s="12"/>
      <c r="U287" s="9">
        <f t="shared" si="25"/>
      </c>
      <c r="V287" s="12">
        <f>IF(INFO!B$12&lt;&gt;"",IF(MONTH(H287)-MONTH(INFO!B$12)&gt;0,YEAR(H287)-YEAR(INFO!B$12),IF(MONTH(H287)-MONTH(INFO!B$12)=0,IF(DAY(H287)-DAY(INFO!B$12)&lt;0,YEAR(H287)-YEAR(INFO!B$12)-1,YEAR(H287)-YEAR(INFO!B$12)),YEAR(H287)-YEAR(INFO!B$12)-1)),"")</f>
      </c>
      <c r="W287" s="13"/>
      <c r="X287" s="264">
        <f>IF(INFO!$B$13&lt;&gt;"",IF(INFO!$B$13&lt;&gt;0,IF(W287&lt;&gt;"",IF(W287&lt;&gt;0,W287*100*100/(INFO!$B$13*INFO!$B$13),""),""),""),"")</f>
      </c>
    </row>
    <row r="288" spans="1:24" ht="12.75">
      <c r="A288" s="218">
        <f>COUNTIF($M$2:M288,"W")+COUNTIF($M$2:M288,"T")</f>
        <v>0</v>
      </c>
      <c r="B288" s="243">
        <f>COUNTIF($M$275:M288,"W")+COUNTIF($M$275:M288,"T")</f>
        <v>0</v>
      </c>
      <c r="C288" s="243">
        <f>COUNTIF($M$286:M288,"W")+COUNTIF($M$286:M288,"T")</f>
        <v>0</v>
      </c>
      <c r="D288" s="243">
        <f t="shared" si="24"/>
        <v>41</v>
      </c>
      <c r="E288" s="243">
        <v>14</v>
      </c>
      <c r="F288" s="243">
        <v>10</v>
      </c>
      <c r="G288" s="243">
        <f t="shared" si="27"/>
        <v>2009</v>
      </c>
      <c r="H288" s="36">
        <f>DATEVALUE(E288&amp;"/"&amp;F288&amp;"/"&amp;G288)</f>
        <v>40100</v>
      </c>
      <c r="I288" s="37"/>
      <c r="J288" s="7"/>
      <c r="K288" s="8"/>
      <c r="L288" s="207">
        <f t="shared" si="26"/>
      </c>
      <c r="M288" s="43"/>
      <c r="N288" s="10"/>
      <c r="O288" s="254">
        <f t="shared" si="23"/>
      </c>
      <c r="P288" s="11"/>
      <c r="Q288" s="12"/>
      <c r="R288" s="12"/>
      <c r="S288" s="12"/>
      <c r="T288" s="12"/>
      <c r="U288" s="9">
        <f t="shared" si="25"/>
      </c>
      <c r="V288" s="12">
        <f>IF(INFO!B$12&lt;&gt;"",IF(MONTH(H288)-MONTH(INFO!B$12)&gt;0,YEAR(H288)-YEAR(INFO!B$12),IF(MONTH(H288)-MONTH(INFO!B$12)=0,IF(DAY(H288)-DAY(INFO!B$12)&lt;0,YEAR(H288)-YEAR(INFO!B$12)-1,YEAR(H288)-YEAR(INFO!B$12)),YEAR(H288)-YEAR(INFO!B$12)-1)),"")</f>
      </c>
      <c r="W288" s="13"/>
      <c r="X288" s="264">
        <f>IF(INFO!$B$13&lt;&gt;"",IF(INFO!$B$13&lt;&gt;0,IF(W288&lt;&gt;"",IF(W288&lt;&gt;0,W288*100*100/(INFO!$B$13*INFO!$B$13),""),""),""),"")</f>
      </c>
    </row>
    <row r="289" spans="1:24" ht="12.75">
      <c r="A289" s="218">
        <f>COUNTIF($M$2:M289,"W")+COUNTIF($M$2:M289,"T")</f>
        <v>0</v>
      </c>
      <c r="B289" s="243">
        <f>COUNTIF($M$275:M289,"W")+COUNTIF($M$275:M289,"T")</f>
        <v>0</v>
      </c>
      <c r="C289" s="243">
        <f>COUNTIF($M$286:M289,"W")+COUNTIF($M$286:M289,"T")</f>
        <v>0</v>
      </c>
      <c r="D289" s="243">
        <f t="shared" si="24"/>
        <v>41</v>
      </c>
      <c r="E289" s="243">
        <v>15</v>
      </c>
      <c r="F289" s="243">
        <v>10</v>
      </c>
      <c r="G289" s="243">
        <f t="shared" si="27"/>
        <v>2009</v>
      </c>
      <c r="H289" s="36">
        <f>DATEVALUE(E289&amp;"/"&amp;F289&amp;"/"&amp;G289)</f>
        <v>40101</v>
      </c>
      <c r="I289" s="37"/>
      <c r="J289" s="7"/>
      <c r="K289" s="8"/>
      <c r="L289" s="207">
        <f t="shared" si="26"/>
      </c>
      <c r="M289" s="43"/>
      <c r="N289" s="10"/>
      <c r="O289" s="254">
        <f t="shared" si="23"/>
      </c>
      <c r="P289" s="11"/>
      <c r="Q289" s="12"/>
      <c r="R289" s="12"/>
      <c r="S289" s="12"/>
      <c r="T289" s="12"/>
      <c r="U289" s="9">
        <f t="shared" si="25"/>
      </c>
      <c r="V289" s="12">
        <f>IF(INFO!B$12&lt;&gt;"",IF(MONTH(H289)-MONTH(INFO!B$12)&gt;0,YEAR(H289)-YEAR(INFO!B$12),IF(MONTH(H289)-MONTH(INFO!B$12)=0,IF(DAY(H289)-DAY(INFO!B$12)&lt;0,YEAR(H289)-YEAR(INFO!B$12)-1,YEAR(H289)-YEAR(INFO!B$12)),YEAR(H289)-YEAR(INFO!B$12)-1)),"")</f>
      </c>
      <c r="W289" s="13"/>
      <c r="X289" s="264">
        <f>IF(INFO!$B$13&lt;&gt;"",IF(INFO!$B$13&lt;&gt;0,IF(W289&lt;&gt;"",IF(W289&lt;&gt;0,W289*100*100/(INFO!$B$13*INFO!$B$13),""),""),""),"")</f>
      </c>
    </row>
    <row r="290" spans="1:24" ht="12.75">
      <c r="A290" s="218">
        <f>COUNTIF($M$2:M290,"W")+COUNTIF($M$2:M290,"T")</f>
        <v>0</v>
      </c>
      <c r="B290" s="243">
        <f>COUNTIF($M$275:M290,"W")+COUNTIF($M$275:M290,"T")</f>
        <v>0</v>
      </c>
      <c r="C290" s="243">
        <f>COUNTIF($M$286:M290,"W")+COUNTIF($M$286:M290,"T")</f>
        <v>0</v>
      </c>
      <c r="D290" s="243">
        <f t="shared" si="24"/>
        <v>41</v>
      </c>
      <c r="E290" s="243">
        <v>16</v>
      </c>
      <c r="F290" s="243">
        <v>10</v>
      </c>
      <c r="G290" s="243">
        <f t="shared" si="27"/>
        <v>2009</v>
      </c>
      <c r="H290" s="36">
        <f>DATEVALUE(E290&amp;"/"&amp;F290&amp;"/"&amp;G290)</f>
        <v>40102</v>
      </c>
      <c r="I290" s="37"/>
      <c r="J290" s="7"/>
      <c r="K290" s="8"/>
      <c r="L290" s="207">
        <f t="shared" si="26"/>
      </c>
      <c r="M290" s="43"/>
      <c r="N290" s="10"/>
      <c r="O290" s="254">
        <f t="shared" si="23"/>
      </c>
      <c r="P290" s="11"/>
      <c r="Q290" s="12"/>
      <c r="R290" s="12"/>
      <c r="S290" s="12"/>
      <c r="T290" s="12"/>
      <c r="U290" s="9">
        <f t="shared" si="25"/>
      </c>
      <c r="V290" s="12">
        <f>IF(INFO!B$12&lt;&gt;"",IF(MONTH(H290)-MONTH(INFO!B$12)&gt;0,YEAR(H290)-YEAR(INFO!B$12),IF(MONTH(H290)-MONTH(INFO!B$12)=0,IF(DAY(H290)-DAY(INFO!B$12)&lt;0,YEAR(H290)-YEAR(INFO!B$12)-1,YEAR(H290)-YEAR(INFO!B$12)),YEAR(H290)-YEAR(INFO!B$12)-1)),"")</f>
      </c>
      <c r="W290" s="13"/>
      <c r="X290" s="264">
        <f>IF(INFO!$B$13&lt;&gt;"",IF(INFO!$B$13&lt;&gt;0,IF(W290&lt;&gt;"",IF(W290&lt;&gt;0,W290*100*100/(INFO!$B$13*INFO!$B$13),""),""),""),"")</f>
      </c>
    </row>
    <row r="291" spans="1:24" ht="12.75">
      <c r="A291" s="218">
        <f>COUNTIF($M$2:M291,"W")+COUNTIF($M$2:M291,"T")</f>
        <v>0</v>
      </c>
      <c r="B291" s="243">
        <f>COUNTIF($M$275:M291,"W")+COUNTIF($M$275:M291,"T")</f>
        <v>0</v>
      </c>
      <c r="C291" s="243">
        <f>COUNTIF($M$286:M291,"W")+COUNTIF($M$286:M291,"T")</f>
        <v>0</v>
      </c>
      <c r="D291" s="243">
        <f t="shared" si="24"/>
        <v>41</v>
      </c>
      <c r="E291" s="243">
        <v>17</v>
      </c>
      <c r="F291" s="243">
        <v>10</v>
      </c>
      <c r="G291" s="243">
        <f t="shared" si="27"/>
        <v>2009</v>
      </c>
      <c r="H291" s="36">
        <f>DATEVALUE(E291&amp;"/"&amp;F291&amp;"/"&amp;G291)</f>
        <v>40103</v>
      </c>
      <c r="I291" s="37"/>
      <c r="J291" s="67"/>
      <c r="K291" s="68"/>
      <c r="L291" s="208">
        <f t="shared" si="26"/>
      </c>
      <c r="M291" s="81"/>
      <c r="N291" s="82"/>
      <c r="O291" s="258">
        <f t="shared" si="23"/>
      </c>
      <c r="P291" s="63"/>
      <c r="Q291" s="69"/>
      <c r="R291" s="69"/>
      <c r="S291" s="69"/>
      <c r="T291" s="69"/>
      <c r="U291" s="67">
        <f t="shared" si="25"/>
      </c>
      <c r="V291" s="69">
        <f>IF(INFO!B$12&lt;&gt;"",IF(MONTH(H291)-MONTH(INFO!B$12)&gt;0,YEAR(H291)-YEAR(INFO!B$12),IF(MONTH(H291)-MONTH(INFO!B$12)=0,IF(DAY(H291)-DAY(INFO!B$12)&lt;0,YEAR(H291)-YEAR(INFO!B$12)-1,YEAR(H291)-YEAR(INFO!B$12)),YEAR(H291)-YEAR(INFO!B$12)-1)),"")</f>
      </c>
      <c r="W291" s="70"/>
      <c r="X291" s="268">
        <f>IF(INFO!$B$13&lt;&gt;"",IF(INFO!$B$13&lt;&gt;0,IF(W291&lt;&gt;"",IF(W291&lt;&gt;0,W291*100*100/(INFO!$B$13*INFO!$B$13),""),""),""),"")</f>
      </c>
    </row>
    <row r="292" spans="1:24" ht="13.5" thickBot="1">
      <c r="A292" s="166">
        <f>COUNTIF($M$2:M292,"W")+COUNTIF($M$2:M292,"T")</f>
        <v>0</v>
      </c>
      <c r="B292" s="244">
        <f>COUNTIF($M$275:M292,"W")+COUNTIF($M$275:M292,"T")</f>
        <v>0</v>
      </c>
      <c r="C292" s="244">
        <f>COUNTIF($M$286:M292,"W")+COUNTIF($M$286:M292,"T")</f>
        <v>0</v>
      </c>
      <c r="D292" s="244">
        <f t="shared" si="24"/>
        <v>41</v>
      </c>
      <c r="E292" s="244">
        <v>18</v>
      </c>
      <c r="F292" s="244">
        <v>10</v>
      </c>
      <c r="G292" s="244">
        <f t="shared" si="27"/>
        <v>2009</v>
      </c>
      <c r="H292" s="143">
        <f>DATEVALUE(E292&amp;"/"&amp;F292&amp;"/"&amp;G292)</f>
        <v>40104</v>
      </c>
      <c r="I292" s="144"/>
      <c r="J292" s="90"/>
      <c r="K292" s="91"/>
      <c r="L292" s="209">
        <f t="shared" si="26"/>
      </c>
      <c r="M292" s="86"/>
      <c r="N292" s="87"/>
      <c r="O292" s="259">
        <f t="shared" si="23"/>
      </c>
      <c r="P292" s="92"/>
      <c r="Q292" s="93"/>
      <c r="R292" s="93"/>
      <c r="S292" s="93"/>
      <c r="T292" s="93"/>
      <c r="U292" s="90">
        <f t="shared" si="25"/>
      </c>
      <c r="V292" s="93">
        <f>IF(INFO!B$12&lt;&gt;"",IF(MONTH(H292)-MONTH(INFO!B$12)&gt;0,YEAR(H292)-YEAR(INFO!B$12),IF(MONTH(H292)-MONTH(INFO!B$12)=0,IF(DAY(H292)-DAY(INFO!B$12)&lt;0,YEAR(H292)-YEAR(INFO!B$12)-1,YEAR(H292)-YEAR(INFO!B$12)),YEAR(H292)-YEAR(INFO!B$12)-1)),"")</f>
      </c>
      <c r="W292" s="94"/>
      <c r="X292" s="269">
        <f>IF(INFO!$B$13&lt;&gt;"",IF(INFO!$B$13&lt;&gt;0,IF(W292&lt;&gt;"",IF(W292&lt;&gt;0,W292*100*100/(INFO!$B$13*INFO!$B$13),""),""),""),"")</f>
      </c>
    </row>
    <row r="293" spans="1:24" ht="12.75">
      <c r="A293" s="212">
        <f>COUNTIF($M$2:M293,"W")+COUNTIF($M$2:M293,"T")</f>
        <v>0</v>
      </c>
      <c r="B293" s="245">
        <f>COUNTIF($M$275:M293,"W")+COUNTIF($M$275:M293,"T")</f>
        <v>0</v>
      </c>
      <c r="C293" s="245">
        <f>COUNTIF($M$293:M293,"W")+COUNTIF($M$293:M293,"T")</f>
        <v>0</v>
      </c>
      <c r="D293" s="245">
        <f t="shared" si="24"/>
        <v>42</v>
      </c>
      <c r="E293" s="245">
        <v>19</v>
      </c>
      <c r="F293" s="245">
        <v>10</v>
      </c>
      <c r="G293" s="245">
        <f t="shared" si="27"/>
        <v>2009</v>
      </c>
      <c r="H293" s="145">
        <f>DATEVALUE(E293&amp;"/"&amp;F293&amp;"/"&amp;G293)</f>
        <v>40105</v>
      </c>
      <c r="I293" s="146"/>
      <c r="J293" s="46"/>
      <c r="K293" s="47"/>
      <c r="L293" s="207">
        <f t="shared" si="26"/>
      </c>
      <c r="M293" s="64"/>
      <c r="N293" s="49"/>
      <c r="O293" s="257">
        <f t="shared" si="23"/>
      </c>
      <c r="P293" s="48"/>
      <c r="Q293" s="62"/>
      <c r="R293" s="62"/>
      <c r="S293" s="62"/>
      <c r="T293" s="62"/>
      <c r="U293" s="62">
        <f t="shared" si="25"/>
      </c>
      <c r="V293" s="50">
        <f>IF(INFO!B$12&lt;&gt;"",IF(MONTH(H293)-MONTH(INFO!B$12)&gt;0,YEAR(H293)-YEAR(INFO!B$12),IF(MONTH(H293)-MONTH(INFO!B$12)=0,IF(DAY(H293)-DAY(INFO!B$12)&lt;0,YEAR(H293)-YEAR(INFO!B$12)-1,YEAR(H293)-YEAR(INFO!B$12)),YEAR(H293)-YEAR(INFO!B$12)-1)),"")</f>
      </c>
      <c r="W293" s="51"/>
      <c r="X293" s="267">
        <f>IF(INFO!$B$13&lt;&gt;"",IF(INFO!$B$13&lt;&gt;0,IF(W293&lt;&gt;"",IF(W293&lt;&gt;0,W293*100*100/(INFO!$B$13*INFO!$B$13),""),""),""),"")</f>
      </c>
    </row>
    <row r="294" spans="1:24" ht="12.75">
      <c r="A294" s="218">
        <f>COUNTIF($M$2:M294,"W")+COUNTIF($M$2:M294,"T")</f>
        <v>0</v>
      </c>
      <c r="B294" s="243">
        <f>COUNTIF($M$275:M294,"W")+COUNTIF($M$275:M294,"T")</f>
        <v>0</v>
      </c>
      <c r="C294" s="243">
        <f>COUNTIF($M$293:M294,"W")+COUNTIF($M$293:M294,"T")</f>
        <v>0</v>
      </c>
      <c r="D294" s="243">
        <f t="shared" si="24"/>
        <v>42</v>
      </c>
      <c r="E294" s="243">
        <v>20</v>
      </c>
      <c r="F294" s="243">
        <v>10</v>
      </c>
      <c r="G294" s="243">
        <f t="shared" si="27"/>
        <v>2009</v>
      </c>
      <c r="H294" s="36">
        <f>DATEVALUE(E294&amp;"/"&amp;F294&amp;"/"&amp;G294)</f>
        <v>40106</v>
      </c>
      <c r="I294" s="37"/>
      <c r="J294" s="7"/>
      <c r="K294" s="8"/>
      <c r="L294" s="207">
        <f t="shared" si="26"/>
      </c>
      <c r="M294" s="43"/>
      <c r="N294" s="10"/>
      <c r="O294" s="254">
        <f t="shared" si="23"/>
      </c>
      <c r="P294" s="11"/>
      <c r="Q294" s="12"/>
      <c r="R294" s="12"/>
      <c r="S294" s="12"/>
      <c r="T294" s="12"/>
      <c r="U294" s="9">
        <f t="shared" si="25"/>
      </c>
      <c r="V294" s="12">
        <f>IF(INFO!B$12&lt;&gt;"",IF(MONTH(H294)-MONTH(INFO!B$12)&gt;0,YEAR(H294)-YEAR(INFO!B$12),IF(MONTH(H294)-MONTH(INFO!B$12)=0,IF(DAY(H294)-DAY(INFO!B$12)&lt;0,YEAR(H294)-YEAR(INFO!B$12)-1,YEAR(H294)-YEAR(INFO!B$12)),YEAR(H294)-YEAR(INFO!B$12)-1)),"")</f>
      </c>
      <c r="W294" s="13"/>
      <c r="X294" s="264">
        <f>IF(INFO!$B$13&lt;&gt;"",IF(INFO!$B$13&lt;&gt;0,IF(W294&lt;&gt;"",IF(W294&lt;&gt;0,W294*100*100/(INFO!$B$13*INFO!$B$13),""),""),""),"")</f>
      </c>
    </row>
    <row r="295" spans="1:24" ht="12.75">
      <c r="A295" s="218">
        <f>COUNTIF($M$2:M295,"W")+COUNTIF($M$2:M295,"T")</f>
        <v>0</v>
      </c>
      <c r="B295" s="243">
        <f>COUNTIF($M$275:M295,"W")+COUNTIF($M$275:M295,"T")</f>
        <v>0</v>
      </c>
      <c r="C295" s="243">
        <f>COUNTIF($M$293:M295,"W")+COUNTIF($M$293:M295,"T")</f>
        <v>0</v>
      </c>
      <c r="D295" s="243">
        <f t="shared" si="24"/>
        <v>42</v>
      </c>
      <c r="E295" s="243">
        <v>21</v>
      </c>
      <c r="F295" s="243">
        <v>10</v>
      </c>
      <c r="G295" s="243">
        <f t="shared" si="27"/>
        <v>2009</v>
      </c>
      <c r="H295" s="36">
        <f>DATEVALUE(E295&amp;"/"&amp;F295&amp;"/"&amp;G295)</f>
        <v>40107</v>
      </c>
      <c r="I295" s="37"/>
      <c r="J295" s="7"/>
      <c r="K295" s="8"/>
      <c r="L295" s="207">
        <f t="shared" si="26"/>
      </c>
      <c r="M295" s="43"/>
      <c r="N295" s="10"/>
      <c r="O295" s="254">
        <f t="shared" si="23"/>
      </c>
      <c r="P295" s="11"/>
      <c r="Q295" s="12"/>
      <c r="R295" s="12"/>
      <c r="S295" s="12"/>
      <c r="T295" s="12"/>
      <c r="U295" s="9">
        <f t="shared" si="25"/>
      </c>
      <c r="V295" s="12">
        <f>IF(INFO!B$12&lt;&gt;"",IF(MONTH(H295)-MONTH(INFO!B$12)&gt;0,YEAR(H295)-YEAR(INFO!B$12),IF(MONTH(H295)-MONTH(INFO!B$12)=0,IF(DAY(H295)-DAY(INFO!B$12)&lt;0,YEAR(H295)-YEAR(INFO!B$12)-1,YEAR(H295)-YEAR(INFO!B$12)),YEAR(H295)-YEAR(INFO!B$12)-1)),"")</f>
      </c>
      <c r="W295" s="13"/>
      <c r="X295" s="264">
        <f>IF(INFO!$B$13&lt;&gt;"",IF(INFO!$B$13&lt;&gt;0,IF(W295&lt;&gt;"",IF(W295&lt;&gt;0,W295*100*100/(INFO!$B$13*INFO!$B$13),""),""),""),"")</f>
      </c>
    </row>
    <row r="296" spans="1:24" ht="12.75">
      <c r="A296" s="218">
        <f>COUNTIF($M$2:M296,"W")+COUNTIF($M$2:M296,"T")</f>
        <v>0</v>
      </c>
      <c r="B296" s="243">
        <f>COUNTIF($M$275:M296,"W")+COUNTIF($M$275:M296,"T")</f>
        <v>0</v>
      </c>
      <c r="C296" s="243">
        <f>COUNTIF($M$293:M296,"W")+COUNTIF($M$293:M296,"T")</f>
        <v>0</v>
      </c>
      <c r="D296" s="243">
        <f t="shared" si="24"/>
        <v>42</v>
      </c>
      <c r="E296" s="243">
        <v>22</v>
      </c>
      <c r="F296" s="243">
        <v>10</v>
      </c>
      <c r="G296" s="243">
        <f t="shared" si="27"/>
        <v>2009</v>
      </c>
      <c r="H296" s="36">
        <f>DATEVALUE(E296&amp;"/"&amp;F296&amp;"/"&amp;G296)</f>
        <v>40108</v>
      </c>
      <c r="I296" s="37"/>
      <c r="J296" s="7"/>
      <c r="K296" s="8"/>
      <c r="L296" s="207">
        <f t="shared" si="26"/>
      </c>
      <c r="M296" s="43"/>
      <c r="N296" s="10"/>
      <c r="O296" s="254">
        <f t="shared" si="23"/>
      </c>
      <c r="P296" s="11"/>
      <c r="Q296" s="12"/>
      <c r="R296" s="12"/>
      <c r="S296" s="12"/>
      <c r="T296" s="12"/>
      <c r="U296" s="9">
        <f t="shared" si="25"/>
      </c>
      <c r="V296" s="12">
        <f>IF(INFO!B$12&lt;&gt;"",IF(MONTH(H296)-MONTH(INFO!B$12)&gt;0,YEAR(H296)-YEAR(INFO!B$12),IF(MONTH(H296)-MONTH(INFO!B$12)=0,IF(DAY(H296)-DAY(INFO!B$12)&lt;0,YEAR(H296)-YEAR(INFO!B$12)-1,YEAR(H296)-YEAR(INFO!B$12)),YEAR(H296)-YEAR(INFO!B$12)-1)),"")</f>
      </c>
      <c r="W296" s="13"/>
      <c r="X296" s="264">
        <f>IF(INFO!$B$13&lt;&gt;"",IF(INFO!$B$13&lt;&gt;0,IF(W296&lt;&gt;"",IF(W296&lt;&gt;0,W296*100*100/(INFO!$B$13*INFO!$B$13),""),""),""),"")</f>
      </c>
    </row>
    <row r="297" spans="1:24" ht="12.75">
      <c r="A297" s="218">
        <f>COUNTIF($M$2:M297,"W")+COUNTIF($M$2:M297,"T")</f>
        <v>0</v>
      </c>
      <c r="B297" s="243">
        <f>COUNTIF($M$275:M297,"W")+COUNTIF($M$275:M297,"T")</f>
        <v>0</v>
      </c>
      <c r="C297" s="243">
        <f>COUNTIF($M$293:M297,"W")+COUNTIF($M$293:M297,"T")</f>
        <v>0</v>
      </c>
      <c r="D297" s="243">
        <f t="shared" si="24"/>
        <v>42</v>
      </c>
      <c r="E297" s="243">
        <v>23</v>
      </c>
      <c r="F297" s="243">
        <v>10</v>
      </c>
      <c r="G297" s="243">
        <f t="shared" si="27"/>
        <v>2009</v>
      </c>
      <c r="H297" s="36">
        <f>DATEVALUE(E297&amp;"/"&amp;F297&amp;"/"&amp;G297)</f>
        <v>40109</v>
      </c>
      <c r="I297" s="37"/>
      <c r="J297" s="7"/>
      <c r="K297" s="8"/>
      <c r="L297" s="207">
        <f t="shared" si="26"/>
      </c>
      <c r="M297" s="43"/>
      <c r="N297" s="10"/>
      <c r="O297" s="254">
        <f t="shared" si="23"/>
      </c>
      <c r="P297" s="11"/>
      <c r="Q297" s="12"/>
      <c r="R297" s="12"/>
      <c r="S297" s="12"/>
      <c r="T297" s="12"/>
      <c r="U297" s="9">
        <f t="shared" si="25"/>
      </c>
      <c r="V297" s="12">
        <f>IF(INFO!B$12&lt;&gt;"",IF(MONTH(H297)-MONTH(INFO!B$12)&gt;0,YEAR(H297)-YEAR(INFO!B$12),IF(MONTH(H297)-MONTH(INFO!B$12)=0,IF(DAY(H297)-DAY(INFO!B$12)&lt;0,YEAR(H297)-YEAR(INFO!B$12)-1,YEAR(H297)-YEAR(INFO!B$12)),YEAR(H297)-YEAR(INFO!B$12)-1)),"")</f>
      </c>
      <c r="W297" s="13"/>
      <c r="X297" s="264">
        <f>IF(INFO!$B$13&lt;&gt;"",IF(INFO!$B$13&lt;&gt;0,IF(W297&lt;&gt;"",IF(W297&lt;&gt;0,W297*100*100/(INFO!$B$13*INFO!$B$13),""),""),""),"")</f>
      </c>
    </row>
    <row r="298" spans="1:24" ht="12.75">
      <c r="A298" s="218">
        <f>COUNTIF($M$2:M298,"W")+COUNTIF($M$2:M298,"T")</f>
        <v>0</v>
      </c>
      <c r="B298" s="243">
        <f>COUNTIF($M$275:M298,"W")+COUNTIF($M$275:M298,"T")</f>
        <v>0</v>
      </c>
      <c r="C298" s="243">
        <f>COUNTIF($M$293:M298,"W")+COUNTIF($M$293:M298,"T")</f>
        <v>0</v>
      </c>
      <c r="D298" s="243">
        <f t="shared" si="24"/>
        <v>42</v>
      </c>
      <c r="E298" s="243">
        <v>24</v>
      </c>
      <c r="F298" s="243">
        <v>10</v>
      </c>
      <c r="G298" s="243">
        <f t="shared" si="27"/>
        <v>2009</v>
      </c>
      <c r="H298" s="36">
        <f>DATEVALUE(E298&amp;"/"&amp;F298&amp;"/"&amp;G298)</f>
        <v>40110</v>
      </c>
      <c r="I298" s="37"/>
      <c r="J298" s="67"/>
      <c r="K298" s="68"/>
      <c r="L298" s="208">
        <f t="shared" si="26"/>
      </c>
      <c r="M298" s="81"/>
      <c r="N298" s="82"/>
      <c r="O298" s="258">
        <f t="shared" si="23"/>
      </c>
      <c r="P298" s="63"/>
      <c r="Q298" s="69"/>
      <c r="R298" s="69"/>
      <c r="S298" s="69"/>
      <c r="T298" s="69"/>
      <c r="U298" s="67">
        <f t="shared" si="25"/>
      </c>
      <c r="V298" s="69">
        <f>IF(INFO!B$12&lt;&gt;"",IF(MONTH(H298)-MONTH(INFO!B$12)&gt;0,YEAR(H298)-YEAR(INFO!B$12),IF(MONTH(H298)-MONTH(INFO!B$12)=0,IF(DAY(H298)-DAY(INFO!B$12)&lt;0,YEAR(H298)-YEAR(INFO!B$12)-1,YEAR(H298)-YEAR(INFO!B$12)),YEAR(H298)-YEAR(INFO!B$12)-1)),"")</f>
      </c>
      <c r="W298" s="70"/>
      <c r="X298" s="268">
        <f>IF(INFO!$B$13&lt;&gt;"",IF(INFO!$B$13&lt;&gt;0,IF(W298&lt;&gt;"",IF(W298&lt;&gt;0,W298*100*100/(INFO!$B$13*INFO!$B$13),""),""),""),"")</f>
      </c>
    </row>
    <row r="299" spans="1:24" ht="13.5" thickBot="1">
      <c r="A299" s="166">
        <f>COUNTIF($M$2:M299,"W")+COUNTIF($M$2:M299,"T")</f>
        <v>0</v>
      </c>
      <c r="B299" s="244">
        <f>COUNTIF($M$275:M299,"W")+COUNTIF($M$275:M299,"T")</f>
        <v>0</v>
      </c>
      <c r="C299" s="244">
        <f>COUNTIF($M$293:M299,"W")+COUNTIF($M$293:M299,"T")</f>
        <v>0</v>
      </c>
      <c r="D299" s="244">
        <f t="shared" si="24"/>
        <v>42</v>
      </c>
      <c r="E299" s="244">
        <v>25</v>
      </c>
      <c r="F299" s="244">
        <v>10</v>
      </c>
      <c r="G299" s="244">
        <f t="shared" si="27"/>
        <v>2009</v>
      </c>
      <c r="H299" s="143">
        <f>DATEVALUE(E299&amp;"/"&amp;F299&amp;"/"&amp;G299)</f>
        <v>40111</v>
      </c>
      <c r="I299" s="144"/>
      <c r="J299" s="90"/>
      <c r="K299" s="91"/>
      <c r="L299" s="209">
        <f t="shared" si="26"/>
      </c>
      <c r="M299" s="86"/>
      <c r="N299" s="87"/>
      <c r="O299" s="259">
        <f t="shared" si="23"/>
      </c>
      <c r="P299" s="92"/>
      <c r="Q299" s="93"/>
      <c r="R299" s="93"/>
      <c r="S299" s="93"/>
      <c r="T299" s="93"/>
      <c r="U299" s="90">
        <f t="shared" si="25"/>
      </c>
      <c r="V299" s="93">
        <f>IF(INFO!B$12&lt;&gt;"",IF(MONTH(H299)-MONTH(INFO!B$12)&gt;0,YEAR(H299)-YEAR(INFO!B$12),IF(MONTH(H299)-MONTH(INFO!B$12)=0,IF(DAY(H299)-DAY(INFO!B$12)&lt;0,YEAR(H299)-YEAR(INFO!B$12)-1,YEAR(H299)-YEAR(INFO!B$12)),YEAR(H299)-YEAR(INFO!B$12)-1)),"")</f>
      </c>
      <c r="W299" s="94"/>
      <c r="X299" s="269">
        <f>IF(INFO!$B$13&lt;&gt;"",IF(INFO!$B$13&lt;&gt;0,IF(W299&lt;&gt;"",IF(W299&lt;&gt;0,W299*100*100/(INFO!$B$13*INFO!$B$13),""),""),""),"")</f>
      </c>
    </row>
    <row r="300" spans="1:24" ht="12.75">
      <c r="A300" s="212">
        <f>COUNTIF($M$2:M300,"W")+COUNTIF($M$2:M300,"T")</f>
        <v>0</v>
      </c>
      <c r="B300" s="245">
        <f>COUNTIF($M$275:M300,"W")+COUNTIF($M$275:M300,"T")</f>
        <v>0</v>
      </c>
      <c r="C300" s="245">
        <f>COUNTIF($M$300:M300,"W")+COUNTIF($M$300:M300,"T")</f>
        <v>0</v>
      </c>
      <c r="D300" s="245">
        <f t="shared" si="24"/>
        <v>43</v>
      </c>
      <c r="E300" s="245">
        <v>26</v>
      </c>
      <c r="F300" s="245">
        <v>10</v>
      </c>
      <c r="G300" s="245">
        <f t="shared" si="27"/>
        <v>2009</v>
      </c>
      <c r="H300" s="145">
        <f>DATEVALUE(E300&amp;"/"&amp;F300&amp;"/"&amp;G300)</f>
        <v>40112</v>
      </c>
      <c r="I300" s="146"/>
      <c r="J300" s="46"/>
      <c r="K300" s="47"/>
      <c r="L300" s="207">
        <f t="shared" si="26"/>
      </c>
      <c r="M300" s="64"/>
      <c r="N300" s="49"/>
      <c r="O300" s="257">
        <f t="shared" si="23"/>
      </c>
      <c r="P300" s="48"/>
      <c r="Q300" s="62"/>
      <c r="R300" s="62"/>
      <c r="S300" s="62"/>
      <c r="T300" s="62"/>
      <c r="U300" s="62">
        <f t="shared" si="25"/>
      </c>
      <c r="V300" s="50">
        <f>IF(INFO!B$12&lt;&gt;"",IF(MONTH(H300)-MONTH(INFO!B$12)&gt;0,YEAR(H300)-YEAR(INFO!B$12),IF(MONTH(H300)-MONTH(INFO!B$12)=0,IF(DAY(H300)-DAY(INFO!B$12)&lt;0,YEAR(H300)-YEAR(INFO!B$12)-1,YEAR(H300)-YEAR(INFO!B$12)),YEAR(H300)-YEAR(INFO!B$12)-1)),"")</f>
      </c>
      <c r="W300" s="51"/>
      <c r="X300" s="267">
        <f>IF(INFO!$B$13&lt;&gt;"",IF(INFO!$B$13&lt;&gt;0,IF(W300&lt;&gt;"",IF(W300&lt;&gt;0,W300*100*100/(INFO!$B$13*INFO!$B$13),""),""),""),"")</f>
      </c>
    </row>
    <row r="301" spans="1:24" ht="12.75">
      <c r="A301" s="218">
        <f>COUNTIF($M$2:M301,"W")+COUNTIF($M$2:M301,"T")</f>
        <v>0</v>
      </c>
      <c r="B301" s="243">
        <f>COUNTIF($M$275:M301,"W")+COUNTIF($M$275:M301,"T")</f>
        <v>0</v>
      </c>
      <c r="C301" s="243">
        <f>COUNTIF($M$300:M301,"W")+COUNTIF($M$300:M301,"T")</f>
        <v>0</v>
      </c>
      <c r="D301" s="243">
        <f t="shared" si="24"/>
        <v>43</v>
      </c>
      <c r="E301" s="243">
        <v>27</v>
      </c>
      <c r="F301" s="243">
        <v>10</v>
      </c>
      <c r="G301" s="243">
        <f t="shared" si="27"/>
        <v>2009</v>
      </c>
      <c r="H301" s="36">
        <f>DATEVALUE(E301&amp;"/"&amp;F301&amp;"/"&amp;G301)</f>
        <v>40113</v>
      </c>
      <c r="I301" s="37"/>
      <c r="J301" s="7"/>
      <c r="K301" s="8"/>
      <c r="L301" s="207">
        <f t="shared" si="26"/>
      </c>
      <c r="M301" s="43"/>
      <c r="N301" s="10"/>
      <c r="O301" s="254">
        <f t="shared" si="23"/>
      </c>
      <c r="P301" s="11"/>
      <c r="Q301" s="12"/>
      <c r="R301" s="12"/>
      <c r="S301" s="12"/>
      <c r="T301" s="12"/>
      <c r="U301" s="9">
        <f t="shared" si="25"/>
      </c>
      <c r="V301" s="12">
        <f>IF(INFO!B$12&lt;&gt;"",IF(MONTH(H301)-MONTH(INFO!B$12)&gt;0,YEAR(H301)-YEAR(INFO!B$12),IF(MONTH(H301)-MONTH(INFO!B$12)=0,IF(DAY(H301)-DAY(INFO!B$12)&lt;0,YEAR(H301)-YEAR(INFO!B$12)-1,YEAR(H301)-YEAR(INFO!B$12)),YEAR(H301)-YEAR(INFO!B$12)-1)),"")</f>
      </c>
      <c r="W301" s="13"/>
      <c r="X301" s="264">
        <f>IF(INFO!$B$13&lt;&gt;"",IF(INFO!$B$13&lt;&gt;0,IF(W301&lt;&gt;"",IF(W301&lt;&gt;0,W301*100*100/(INFO!$B$13*INFO!$B$13),""),""),""),"")</f>
      </c>
    </row>
    <row r="302" spans="1:24" ht="12.75">
      <c r="A302" s="218">
        <f>COUNTIF($M$2:M302,"W")+COUNTIF($M$2:M302,"T")</f>
        <v>0</v>
      </c>
      <c r="B302" s="243">
        <f>COUNTIF($M$275:M302,"W")+COUNTIF($M$275:M302,"T")</f>
        <v>0</v>
      </c>
      <c r="C302" s="243">
        <f>COUNTIF($M$300:M302,"W")+COUNTIF($M$300:M302,"T")</f>
        <v>0</v>
      </c>
      <c r="D302" s="243">
        <f t="shared" si="24"/>
        <v>43</v>
      </c>
      <c r="E302" s="243">
        <v>28</v>
      </c>
      <c r="F302" s="243">
        <v>10</v>
      </c>
      <c r="G302" s="243">
        <f t="shared" si="27"/>
        <v>2009</v>
      </c>
      <c r="H302" s="36">
        <f>DATEVALUE(E302&amp;"/"&amp;F302&amp;"/"&amp;G302)</f>
        <v>40114</v>
      </c>
      <c r="I302" s="37"/>
      <c r="J302" s="7"/>
      <c r="K302" s="8"/>
      <c r="L302" s="207">
        <f t="shared" si="26"/>
      </c>
      <c r="M302" s="43"/>
      <c r="N302" s="10"/>
      <c r="O302" s="254">
        <f t="shared" si="23"/>
      </c>
      <c r="P302" s="11"/>
      <c r="Q302" s="12"/>
      <c r="R302" s="12"/>
      <c r="S302" s="12"/>
      <c r="T302" s="12"/>
      <c r="U302" s="9">
        <f t="shared" si="25"/>
      </c>
      <c r="V302" s="12">
        <f>IF(INFO!B$12&lt;&gt;"",IF(MONTH(H302)-MONTH(INFO!B$12)&gt;0,YEAR(H302)-YEAR(INFO!B$12),IF(MONTH(H302)-MONTH(INFO!B$12)=0,IF(DAY(H302)-DAY(INFO!B$12)&lt;0,YEAR(H302)-YEAR(INFO!B$12)-1,YEAR(H302)-YEAR(INFO!B$12)),YEAR(H302)-YEAR(INFO!B$12)-1)),"")</f>
      </c>
      <c r="W302" s="13"/>
      <c r="X302" s="264">
        <f>IF(INFO!$B$13&lt;&gt;"",IF(INFO!$B$13&lt;&gt;0,IF(W302&lt;&gt;"",IF(W302&lt;&gt;0,W302*100*100/(INFO!$B$13*INFO!$B$13),""),""),""),"")</f>
      </c>
    </row>
    <row r="303" spans="1:24" ht="12.75">
      <c r="A303" s="218">
        <f>COUNTIF($M$2:M303,"W")+COUNTIF($M$2:M303,"T")</f>
        <v>0</v>
      </c>
      <c r="B303" s="243">
        <f>COUNTIF($M$275:M303,"W")+COUNTIF($M$275:M303,"T")</f>
        <v>0</v>
      </c>
      <c r="C303" s="243">
        <f>COUNTIF($M$300:M303,"W")+COUNTIF($M$300:M303,"T")</f>
        <v>0</v>
      </c>
      <c r="D303" s="243">
        <f t="shared" si="24"/>
        <v>43</v>
      </c>
      <c r="E303" s="243">
        <v>29</v>
      </c>
      <c r="F303" s="243">
        <v>10</v>
      </c>
      <c r="G303" s="243">
        <f t="shared" si="27"/>
        <v>2009</v>
      </c>
      <c r="H303" s="36">
        <f>DATEVALUE(E303&amp;"/"&amp;F303&amp;"/"&amp;G303)</f>
        <v>40115</v>
      </c>
      <c r="I303" s="37"/>
      <c r="J303" s="7"/>
      <c r="K303" s="8"/>
      <c r="L303" s="207">
        <f t="shared" si="26"/>
      </c>
      <c r="M303" s="43"/>
      <c r="N303" s="10"/>
      <c r="O303" s="254">
        <f t="shared" si="23"/>
      </c>
      <c r="P303" s="11"/>
      <c r="Q303" s="12"/>
      <c r="R303" s="12"/>
      <c r="S303" s="12"/>
      <c r="T303" s="12"/>
      <c r="U303" s="9">
        <f t="shared" si="25"/>
      </c>
      <c r="V303" s="12">
        <f>IF(INFO!B$12&lt;&gt;"",IF(MONTH(H303)-MONTH(INFO!B$12)&gt;0,YEAR(H303)-YEAR(INFO!B$12),IF(MONTH(H303)-MONTH(INFO!B$12)=0,IF(DAY(H303)-DAY(INFO!B$12)&lt;0,YEAR(H303)-YEAR(INFO!B$12)-1,YEAR(H303)-YEAR(INFO!B$12)),YEAR(H303)-YEAR(INFO!B$12)-1)),"")</f>
      </c>
      <c r="W303" s="13"/>
      <c r="X303" s="264">
        <f>IF(INFO!$B$13&lt;&gt;"",IF(INFO!$B$13&lt;&gt;0,IF(W303&lt;&gt;"",IF(W303&lt;&gt;0,W303*100*100/(INFO!$B$13*INFO!$B$13),""),""),""),"")</f>
      </c>
    </row>
    <row r="304" spans="1:24" ht="12.75">
      <c r="A304" s="218">
        <f>COUNTIF($M$2:M304,"W")+COUNTIF($M$2:M304,"T")</f>
        <v>0</v>
      </c>
      <c r="B304" s="243">
        <f>COUNTIF($M$275:M304,"W")+COUNTIF($M$275:M304,"T")</f>
        <v>0</v>
      </c>
      <c r="C304" s="243">
        <f>COUNTIF($M$300:M304,"W")+COUNTIF($M$300:M304,"T")</f>
        <v>0</v>
      </c>
      <c r="D304" s="243">
        <f t="shared" si="24"/>
        <v>43</v>
      </c>
      <c r="E304" s="243">
        <v>30</v>
      </c>
      <c r="F304" s="243">
        <v>10</v>
      </c>
      <c r="G304" s="243">
        <f t="shared" si="27"/>
        <v>2009</v>
      </c>
      <c r="H304" s="36">
        <f>DATEVALUE(E304&amp;"/"&amp;F304&amp;"/"&amp;G304)</f>
        <v>40116</v>
      </c>
      <c r="I304" s="37"/>
      <c r="J304" s="7"/>
      <c r="K304" s="8"/>
      <c r="L304" s="207">
        <f t="shared" si="26"/>
      </c>
      <c r="M304" s="43"/>
      <c r="N304" s="10"/>
      <c r="O304" s="254">
        <f t="shared" si="23"/>
      </c>
      <c r="P304" s="11"/>
      <c r="Q304" s="20"/>
      <c r="R304" s="20"/>
      <c r="S304" s="20"/>
      <c r="T304" s="20"/>
      <c r="U304" s="320">
        <f t="shared" si="25"/>
      </c>
      <c r="V304" s="12">
        <f>IF(INFO!B$12&lt;&gt;"",IF(MONTH(H304)-MONTH(INFO!B$12)&gt;0,YEAR(H304)-YEAR(INFO!B$12),IF(MONTH(H304)-MONTH(INFO!B$12)=0,IF(DAY(H304)-DAY(INFO!B$12)&lt;0,YEAR(H304)-YEAR(INFO!B$12)-1,YEAR(H304)-YEAR(INFO!B$12)),YEAR(H304)-YEAR(INFO!B$12)-1)),"")</f>
      </c>
      <c r="W304" s="13"/>
      <c r="X304" s="264">
        <f>IF(INFO!$B$13&lt;&gt;"",IF(INFO!$B$13&lt;&gt;0,IF(W304&lt;&gt;"",IF(W304&lt;&gt;0,W304*100*100/(INFO!$B$13*INFO!$B$13),""),""),""),"")</f>
      </c>
    </row>
    <row r="305" spans="1:24" ht="12.75">
      <c r="A305" s="218">
        <f>COUNTIF($M$2:M305,"W")+COUNTIF($M$2:M305,"T")</f>
        <v>0</v>
      </c>
      <c r="B305" s="243">
        <f>COUNTIF($M$275:M305,"W")+COUNTIF($M$275:M305,"T")</f>
        <v>0</v>
      </c>
      <c r="C305" s="243">
        <f>COUNTIF($M$300:M305,"W")+COUNTIF($M$300:M305,"T")</f>
        <v>0</v>
      </c>
      <c r="D305" s="243">
        <f t="shared" si="24"/>
        <v>43</v>
      </c>
      <c r="E305" s="243">
        <v>31</v>
      </c>
      <c r="F305" s="243">
        <v>10</v>
      </c>
      <c r="G305" s="243">
        <f t="shared" si="27"/>
        <v>2009</v>
      </c>
      <c r="H305" s="36">
        <f>DATEVALUE(E305&amp;"/"&amp;F305&amp;"/"&amp;G305)</f>
        <v>40117</v>
      </c>
      <c r="I305" s="37"/>
      <c r="J305" s="67"/>
      <c r="K305" s="68"/>
      <c r="L305" s="208">
        <f t="shared" si="26"/>
      </c>
      <c r="M305" s="81"/>
      <c r="N305" s="82"/>
      <c r="O305" s="258">
        <f t="shared" si="23"/>
      </c>
      <c r="P305" s="63"/>
      <c r="Q305" s="69"/>
      <c r="R305" s="69"/>
      <c r="S305" s="69"/>
      <c r="T305" s="69"/>
      <c r="U305" s="67">
        <f t="shared" si="25"/>
      </c>
      <c r="V305" s="69">
        <f>IF(INFO!B$12&lt;&gt;"",IF(MONTH(H305)-MONTH(INFO!B$12)&gt;0,YEAR(H305)-YEAR(INFO!B$12),IF(MONTH(H305)-MONTH(INFO!B$12)=0,IF(DAY(H305)-DAY(INFO!B$12)&lt;0,YEAR(H305)-YEAR(INFO!B$12)-1,YEAR(H305)-YEAR(INFO!B$12)),YEAR(H305)-YEAR(INFO!B$12)-1)),"")</f>
      </c>
      <c r="W305" s="70"/>
      <c r="X305" s="268">
        <f>IF(INFO!$B$13&lt;&gt;"",IF(INFO!$B$13&lt;&gt;0,IF(W305&lt;&gt;"",IF(W305&lt;&gt;0,W305*100*100/(INFO!$B$13*INFO!$B$13),""),""),""),"")</f>
      </c>
    </row>
    <row r="306" spans="1:24" ht="13.5" thickBot="1">
      <c r="A306" s="166">
        <f>COUNTIF($M$2:M306,"W")+COUNTIF($M$2:M306,"T")</f>
        <v>0</v>
      </c>
      <c r="B306" s="246">
        <f>COUNTIF($M$306:M306,"W")+COUNTIF($M$306:M306,"T")</f>
        <v>0</v>
      </c>
      <c r="C306" s="244">
        <f>COUNTIF($M$300:M306,"W")+COUNTIF($M$300:M306,"T")</f>
        <v>0</v>
      </c>
      <c r="D306" s="244">
        <f t="shared" si="24"/>
        <v>43</v>
      </c>
      <c r="E306" s="246">
        <v>1</v>
      </c>
      <c r="F306" s="246">
        <v>11</v>
      </c>
      <c r="G306" s="246">
        <f t="shared" si="27"/>
        <v>2009</v>
      </c>
      <c r="H306" s="147">
        <f>DATEVALUE(E306&amp;"/"&amp;F306&amp;"/"&amp;G306)</f>
        <v>40118</v>
      </c>
      <c r="I306" s="148"/>
      <c r="J306" s="90"/>
      <c r="K306" s="91"/>
      <c r="L306" s="209">
        <f t="shared" si="26"/>
      </c>
      <c r="M306" s="86"/>
      <c r="N306" s="87"/>
      <c r="O306" s="259">
        <f t="shared" si="23"/>
      </c>
      <c r="P306" s="92"/>
      <c r="Q306" s="93"/>
      <c r="R306" s="93"/>
      <c r="S306" s="93"/>
      <c r="T306" s="93"/>
      <c r="U306" s="90">
        <f t="shared" si="25"/>
      </c>
      <c r="V306" s="93">
        <f>IF(INFO!B$12&lt;&gt;"",IF(MONTH(H306)-MONTH(INFO!B$12)&gt;0,YEAR(H306)-YEAR(INFO!B$12),IF(MONTH(H306)-MONTH(INFO!B$12)=0,IF(DAY(H306)-DAY(INFO!B$12)&lt;0,YEAR(H306)-YEAR(INFO!B$12)-1,YEAR(H306)-YEAR(INFO!B$12)),YEAR(H306)-YEAR(INFO!B$12)-1)),"")</f>
      </c>
      <c r="W306" s="94"/>
      <c r="X306" s="269">
        <f>IF(INFO!$B$13&lt;&gt;"",IF(INFO!$B$13&lt;&gt;0,IF(W306&lt;&gt;"",IF(W306&lt;&gt;0,W306*100*100/(INFO!$B$13*INFO!$B$13),""),""),""),"")</f>
      </c>
    </row>
    <row r="307" spans="1:24" ht="12.75">
      <c r="A307" s="212">
        <f>COUNTIF($M$2:M307,"W")+COUNTIF($M$2:M307,"T")</f>
        <v>0</v>
      </c>
      <c r="B307" s="247">
        <f>COUNTIF($M$306:M307,"W")+COUNTIF($M$306:M307,"T")</f>
        <v>0</v>
      </c>
      <c r="C307" s="247">
        <f>COUNTIF($M$307:M307,"W")+COUNTIF($M$307:M307,"T")</f>
        <v>0</v>
      </c>
      <c r="D307" s="247">
        <f t="shared" si="24"/>
        <v>44</v>
      </c>
      <c r="E307" s="247">
        <v>2</v>
      </c>
      <c r="F307" s="247">
        <v>11</v>
      </c>
      <c r="G307" s="247">
        <f t="shared" si="27"/>
        <v>2009</v>
      </c>
      <c r="H307" s="149">
        <f>DATEVALUE(E307&amp;"/"&amp;F307&amp;"/"&amp;G307)</f>
        <v>40119</v>
      </c>
      <c r="I307" s="150"/>
      <c r="J307" s="46"/>
      <c r="K307" s="47"/>
      <c r="L307" s="207">
        <f t="shared" si="26"/>
      </c>
      <c r="M307" s="64"/>
      <c r="N307" s="49"/>
      <c r="O307" s="257">
        <f t="shared" si="23"/>
      </c>
      <c r="P307" s="48"/>
      <c r="Q307" s="50"/>
      <c r="R307" s="50"/>
      <c r="S307" s="50"/>
      <c r="T307" s="50"/>
      <c r="U307" s="62">
        <f t="shared" si="25"/>
      </c>
      <c r="V307" s="50">
        <f>IF(INFO!B$12&lt;&gt;"",IF(MONTH(H307)-MONTH(INFO!B$12)&gt;0,YEAR(H307)-YEAR(INFO!B$12),IF(MONTH(H307)-MONTH(INFO!B$12)=0,IF(DAY(H307)-DAY(INFO!B$12)&lt;0,YEAR(H307)-YEAR(INFO!B$12)-1,YEAR(H307)-YEAR(INFO!B$12)),YEAR(H307)-YEAR(INFO!B$12)-1)),"")</f>
      </c>
      <c r="W307" s="51"/>
      <c r="X307" s="267">
        <f>IF(INFO!$B$13&lt;&gt;"",IF(INFO!$B$13&lt;&gt;0,IF(W307&lt;&gt;"",IF(W307&lt;&gt;0,W307*100*100/(INFO!$B$13*INFO!$B$13),""),""),""),"")</f>
      </c>
    </row>
    <row r="308" spans="1:24" ht="12.75">
      <c r="A308" s="218">
        <f>COUNTIF($M$2:M308,"W")+COUNTIF($M$2:M308,"T")</f>
        <v>0</v>
      </c>
      <c r="B308" s="248">
        <f>COUNTIF($M$306:M308,"W")+COUNTIF($M$306:M308,"T")</f>
        <v>0</v>
      </c>
      <c r="C308" s="248">
        <f>COUNTIF($M$307:M308,"W")+COUNTIF($M$307:M308,"T")</f>
        <v>0</v>
      </c>
      <c r="D308" s="248">
        <f t="shared" si="24"/>
        <v>44</v>
      </c>
      <c r="E308" s="248">
        <v>3</v>
      </c>
      <c r="F308" s="248">
        <v>11</v>
      </c>
      <c r="G308" s="248">
        <f t="shared" si="27"/>
        <v>2009</v>
      </c>
      <c r="H308" s="38">
        <f>DATEVALUE(E308&amp;"/"&amp;F308&amp;"/"&amp;G308)</f>
        <v>40120</v>
      </c>
      <c r="I308" s="39"/>
      <c r="J308" s="7"/>
      <c r="K308" s="8"/>
      <c r="L308" s="207">
        <f t="shared" si="26"/>
      </c>
      <c r="M308" s="43"/>
      <c r="N308" s="16"/>
      <c r="O308" s="254">
        <f t="shared" si="23"/>
      </c>
      <c r="P308" s="11"/>
      <c r="Q308" s="20"/>
      <c r="R308" s="20"/>
      <c r="S308" s="20"/>
      <c r="T308" s="20"/>
      <c r="U308" s="320">
        <f t="shared" si="25"/>
      </c>
      <c r="V308" s="12">
        <f>IF(INFO!B$12&lt;&gt;"",IF(MONTH(H308)-MONTH(INFO!B$12)&gt;0,YEAR(H308)-YEAR(INFO!B$12),IF(MONTH(H308)-MONTH(INFO!B$12)=0,IF(DAY(H308)-DAY(INFO!B$12)&lt;0,YEAR(H308)-YEAR(INFO!B$12)-1,YEAR(H308)-YEAR(INFO!B$12)),YEAR(H308)-YEAR(INFO!B$12)-1)),"")</f>
      </c>
      <c r="W308" s="13"/>
      <c r="X308" s="264">
        <f>IF(INFO!$B$13&lt;&gt;"",IF(INFO!$B$13&lt;&gt;0,IF(W308&lt;&gt;"",IF(W308&lt;&gt;0,W308*100*100/(INFO!$B$13*INFO!$B$13),""),""),""),"")</f>
      </c>
    </row>
    <row r="309" spans="1:24" ht="12.75">
      <c r="A309" s="218">
        <f>COUNTIF($M$2:M309,"W")+COUNTIF($M$2:M309,"T")</f>
        <v>0</v>
      </c>
      <c r="B309" s="248">
        <f>COUNTIF($M$306:M309,"W")+COUNTIF($M$306:M309,"T")</f>
        <v>0</v>
      </c>
      <c r="C309" s="248">
        <f>COUNTIF($M$307:M309,"W")+COUNTIF($M$307:M309,"T")</f>
        <v>0</v>
      </c>
      <c r="D309" s="248">
        <f t="shared" si="24"/>
        <v>44</v>
      </c>
      <c r="E309" s="248">
        <v>4</v>
      </c>
      <c r="F309" s="248">
        <v>11</v>
      </c>
      <c r="G309" s="248">
        <f t="shared" si="27"/>
        <v>2009</v>
      </c>
      <c r="H309" s="38">
        <f>DATEVALUE(E309&amp;"/"&amp;F309&amp;"/"&amp;G309)</f>
        <v>40121</v>
      </c>
      <c r="I309" s="39"/>
      <c r="J309" s="7"/>
      <c r="K309" s="8"/>
      <c r="L309" s="207">
        <f t="shared" si="26"/>
      </c>
      <c r="M309" s="43"/>
      <c r="N309" s="10"/>
      <c r="O309" s="254">
        <f t="shared" si="23"/>
      </c>
      <c r="P309" s="11"/>
      <c r="Q309" s="12"/>
      <c r="R309" s="12"/>
      <c r="S309" s="12"/>
      <c r="T309" s="12"/>
      <c r="U309" s="9">
        <f t="shared" si="25"/>
      </c>
      <c r="V309" s="12">
        <f>IF(INFO!B$12&lt;&gt;"",IF(MONTH(H309)-MONTH(INFO!B$12)&gt;0,YEAR(H309)-YEAR(INFO!B$12),IF(MONTH(H309)-MONTH(INFO!B$12)=0,IF(DAY(H309)-DAY(INFO!B$12)&lt;0,YEAR(H309)-YEAR(INFO!B$12)-1,YEAR(H309)-YEAR(INFO!B$12)),YEAR(H309)-YEAR(INFO!B$12)-1)),"")</f>
      </c>
      <c r="W309" s="13"/>
      <c r="X309" s="264">
        <f>IF(INFO!$B$13&lt;&gt;"",IF(INFO!$B$13&lt;&gt;0,IF(W309&lt;&gt;"",IF(W309&lt;&gt;0,W309*100*100/(INFO!$B$13*INFO!$B$13),""),""),""),"")</f>
      </c>
    </row>
    <row r="310" spans="1:24" ht="12.75">
      <c r="A310" s="218">
        <f>COUNTIF($M$2:M310,"W")+COUNTIF($M$2:M310,"T")</f>
        <v>0</v>
      </c>
      <c r="B310" s="248">
        <f>COUNTIF($M$306:M310,"W")+COUNTIF($M$306:M310,"T")</f>
        <v>0</v>
      </c>
      <c r="C310" s="248">
        <f>COUNTIF($M$307:M310,"W")+COUNTIF($M$307:M310,"T")</f>
        <v>0</v>
      </c>
      <c r="D310" s="248">
        <f t="shared" si="24"/>
        <v>44</v>
      </c>
      <c r="E310" s="248">
        <v>5</v>
      </c>
      <c r="F310" s="248">
        <v>11</v>
      </c>
      <c r="G310" s="248">
        <f t="shared" si="27"/>
        <v>2009</v>
      </c>
      <c r="H310" s="38">
        <f>DATEVALUE(E310&amp;"/"&amp;F310&amp;"/"&amp;G310)</f>
        <v>40122</v>
      </c>
      <c r="I310" s="39"/>
      <c r="J310" s="7"/>
      <c r="K310" s="8"/>
      <c r="L310" s="207">
        <f t="shared" si="26"/>
      </c>
      <c r="M310" s="43"/>
      <c r="N310" s="10"/>
      <c r="O310" s="254">
        <f t="shared" si="23"/>
      </c>
      <c r="P310" s="11"/>
      <c r="Q310" s="12"/>
      <c r="R310" s="12"/>
      <c r="S310" s="12"/>
      <c r="T310" s="12"/>
      <c r="U310" s="9">
        <f t="shared" si="25"/>
      </c>
      <c r="V310" s="12">
        <f>IF(INFO!B$12&lt;&gt;"",IF(MONTH(H310)-MONTH(INFO!B$12)&gt;0,YEAR(H310)-YEAR(INFO!B$12),IF(MONTH(H310)-MONTH(INFO!B$12)=0,IF(DAY(H310)-DAY(INFO!B$12)&lt;0,YEAR(H310)-YEAR(INFO!B$12)-1,YEAR(H310)-YEAR(INFO!B$12)),YEAR(H310)-YEAR(INFO!B$12)-1)),"")</f>
      </c>
      <c r="W310" s="13"/>
      <c r="X310" s="264">
        <f>IF(INFO!$B$13&lt;&gt;"",IF(INFO!$B$13&lt;&gt;0,IF(W310&lt;&gt;"",IF(W310&lt;&gt;0,W310*100*100/(INFO!$B$13*INFO!$B$13),""),""),""),"")</f>
      </c>
    </row>
    <row r="311" spans="1:24" ht="12.75">
      <c r="A311" s="218">
        <f>COUNTIF($M$2:M311,"W")+COUNTIF($M$2:M311,"T")</f>
        <v>0</v>
      </c>
      <c r="B311" s="248">
        <f>COUNTIF($M$306:M311,"W")+COUNTIF($M$306:M311,"T")</f>
        <v>0</v>
      </c>
      <c r="C311" s="248">
        <f>COUNTIF($M$307:M311,"W")+COUNTIF($M$307:M311,"T")</f>
        <v>0</v>
      </c>
      <c r="D311" s="248">
        <f t="shared" si="24"/>
        <v>44</v>
      </c>
      <c r="E311" s="248">
        <v>6</v>
      </c>
      <c r="F311" s="248">
        <v>11</v>
      </c>
      <c r="G311" s="248">
        <f t="shared" si="27"/>
        <v>2009</v>
      </c>
      <c r="H311" s="38">
        <f>DATEVALUE(E311&amp;"/"&amp;F311&amp;"/"&amp;G311)</f>
        <v>40123</v>
      </c>
      <c r="I311" s="39"/>
      <c r="J311" s="7"/>
      <c r="K311" s="8"/>
      <c r="L311" s="207">
        <f t="shared" si="26"/>
      </c>
      <c r="M311" s="43"/>
      <c r="N311" s="10"/>
      <c r="O311" s="254">
        <f t="shared" si="23"/>
      </c>
      <c r="P311" s="11"/>
      <c r="Q311" s="20"/>
      <c r="R311" s="20"/>
      <c r="S311" s="20"/>
      <c r="T311" s="20"/>
      <c r="U311" s="320">
        <f t="shared" si="25"/>
      </c>
      <c r="V311" s="12">
        <f>IF(INFO!B$12&lt;&gt;"",IF(MONTH(H311)-MONTH(INFO!B$12)&gt;0,YEAR(H311)-YEAR(INFO!B$12),IF(MONTH(H311)-MONTH(INFO!B$12)=0,IF(DAY(H311)-DAY(INFO!B$12)&lt;0,YEAR(H311)-YEAR(INFO!B$12)-1,YEAR(H311)-YEAR(INFO!B$12)),YEAR(H311)-YEAR(INFO!B$12)-1)),"")</f>
      </c>
      <c r="W311" s="13"/>
      <c r="X311" s="264">
        <f>IF(INFO!$B$13&lt;&gt;"",IF(INFO!$B$13&lt;&gt;0,IF(W311&lt;&gt;"",IF(W311&lt;&gt;0,W311*100*100/(INFO!$B$13*INFO!$B$13),""),""),""),"")</f>
      </c>
    </row>
    <row r="312" spans="1:24" ht="12.75">
      <c r="A312" s="218">
        <f>COUNTIF($M$2:M312,"W")+COUNTIF($M$2:M312,"T")</f>
        <v>0</v>
      </c>
      <c r="B312" s="248">
        <f>COUNTIF($M$306:M312,"W")+COUNTIF($M$306:M312,"T")</f>
        <v>0</v>
      </c>
      <c r="C312" s="248">
        <f>COUNTIF($M$307:M312,"W")+COUNTIF($M$307:M312,"T")</f>
        <v>0</v>
      </c>
      <c r="D312" s="248">
        <f t="shared" si="24"/>
        <v>44</v>
      </c>
      <c r="E312" s="248">
        <v>7</v>
      </c>
      <c r="F312" s="248">
        <v>11</v>
      </c>
      <c r="G312" s="248">
        <f t="shared" si="27"/>
        <v>2009</v>
      </c>
      <c r="H312" s="38">
        <f>DATEVALUE(E312&amp;"/"&amp;F312&amp;"/"&amp;G312)</f>
        <v>40124</v>
      </c>
      <c r="I312" s="39"/>
      <c r="J312" s="67"/>
      <c r="K312" s="68"/>
      <c r="L312" s="208">
        <f t="shared" si="26"/>
      </c>
      <c r="M312" s="81"/>
      <c r="N312" s="82"/>
      <c r="O312" s="258">
        <f t="shared" si="23"/>
      </c>
      <c r="P312" s="63"/>
      <c r="Q312" s="69"/>
      <c r="R312" s="69"/>
      <c r="S312" s="69"/>
      <c r="T312" s="69"/>
      <c r="U312" s="67">
        <f t="shared" si="25"/>
      </c>
      <c r="V312" s="69">
        <f>IF(INFO!B$12&lt;&gt;"",IF(MONTH(H312)-MONTH(INFO!B$12)&gt;0,YEAR(H312)-YEAR(INFO!B$12),IF(MONTH(H312)-MONTH(INFO!B$12)=0,IF(DAY(H312)-DAY(INFO!B$12)&lt;0,YEAR(H312)-YEAR(INFO!B$12)-1,YEAR(H312)-YEAR(INFO!B$12)),YEAR(H312)-YEAR(INFO!B$12)-1)),"")</f>
      </c>
      <c r="W312" s="70"/>
      <c r="X312" s="268">
        <f>IF(INFO!$B$13&lt;&gt;"",IF(INFO!$B$13&lt;&gt;0,IF(W312&lt;&gt;"",IF(W312&lt;&gt;0,W312*100*100/(INFO!$B$13*INFO!$B$13),""),""),""),"")</f>
      </c>
    </row>
    <row r="313" spans="1:24" ht="13.5" thickBot="1">
      <c r="A313" s="166">
        <f>COUNTIF($M$2:M313,"W")+COUNTIF($M$2:M313,"T")</f>
        <v>0</v>
      </c>
      <c r="B313" s="246">
        <f>COUNTIF($M$306:M313,"W")+COUNTIF($M$306:M313,"T")</f>
        <v>0</v>
      </c>
      <c r="C313" s="246">
        <f>COUNTIF($M$307:M313,"W")+COUNTIF($M$307:M313,"T")</f>
        <v>0</v>
      </c>
      <c r="D313" s="246">
        <f t="shared" si="24"/>
        <v>44</v>
      </c>
      <c r="E313" s="246">
        <v>8</v>
      </c>
      <c r="F313" s="246">
        <v>11</v>
      </c>
      <c r="G313" s="246">
        <f t="shared" si="27"/>
        <v>2009</v>
      </c>
      <c r="H313" s="147">
        <f>DATEVALUE(E313&amp;"/"&amp;F313&amp;"/"&amp;G313)</f>
        <v>40125</v>
      </c>
      <c r="I313" s="148"/>
      <c r="J313" s="90"/>
      <c r="K313" s="91"/>
      <c r="L313" s="209">
        <f t="shared" si="26"/>
      </c>
      <c r="M313" s="86"/>
      <c r="N313" s="87"/>
      <c r="O313" s="259">
        <f aca="true" t="shared" si="28" ref="O313:O366">IF(J313&lt;&gt;"",IF(J313=0,"",IF(K313=0,"",K313/J313)),"")</f>
      </c>
      <c r="P313" s="92"/>
      <c r="Q313" s="93"/>
      <c r="R313" s="93"/>
      <c r="S313" s="93"/>
      <c r="T313" s="93"/>
      <c r="U313" s="90">
        <f t="shared" si="25"/>
      </c>
      <c r="V313" s="93">
        <f>IF(INFO!B$12&lt;&gt;"",IF(MONTH(H313)-MONTH(INFO!B$12)&gt;0,YEAR(H313)-YEAR(INFO!B$12),IF(MONTH(H313)-MONTH(INFO!B$12)=0,IF(DAY(H313)-DAY(INFO!B$12)&lt;0,YEAR(H313)-YEAR(INFO!B$12)-1,YEAR(H313)-YEAR(INFO!B$12)),YEAR(H313)-YEAR(INFO!B$12)-1)),"")</f>
      </c>
      <c r="W313" s="94"/>
      <c r="X313" s="269">
        <f>IF(INFO!$B$13&lt;&gt;"",IF(INFO!$B$13&lt;&gt;0,IF(W313&lt;&gt;"",IF(W313&lt;&gt;0,W313*100*100/(INFO!$B$13*INFO!$B$13),""),""),""),"")</f>
      </c>
    </row>
    <row r="314" spans="1:24" ht="12.75">
      <c r="A314" s="212">
        <f>COUNTIF($M$2:M314,"W")+COUNTIF($M$2:M314,"T")</f>
        <v>0</v>
      </c>
      <c r="B314" s="247">
        <f>COUNTIF($M$306:M314,"W")+COUNTIF($M$306:M314,"T")</f>
        <v>0</v>
      </c>
      <c r="C314" s="247">
        <f>COUNTIF($M$314:M314,"W")+COUNTIF($M$314:M314,"T")</f>
        <v>0</v>
      </c>
      <c r="D314" s="247">
        <f t="shared" si="24"/>
        <v>45</v>
      </c>
      <c r="E314" s="247">
        <v>9</v>
      </c>
      <c r="F314" s="247">
        <v>11</v>
      </c>
      <c r="G314" s="247">
        <f t="shared" si="27"/>
        <v>2009</v>
      </c>
      <c r="H314" s="149">
        <f>DATEVALUE(E314&amp;"/"&amp;F314&amp;"/"&amp;G314)</f>
        <v>40126</v>
      </c>
      <c r="I314" s="150"/>
      <c r="J314" s="46"/>
      <c r="K314" s="47"/>
      <c r="L314" s="207">
        <f t="shared" si="26"/>
      </c>
      <c r="M314" s="64"/>
      <c r="N314" s="49"/>
      <c r="O314" s="257">
        <f t="shared" si="28"/>
      </c>
      <c r="P314" s="48"/>
      <c r="Q314" s="50"/>
      <c r="R314" s="50"/>
      <c r="S314" s="50"/>
      <c r="T314" s="50"/>
      <c r="U314" s="62">
        <f t="shared" si="25"/>
      </c>
      <c r="V314" s="50">
        <f>IF(INFO!B$12&lt;&gt;"",IF(MONTH(H314)-MONTH(INFO!B$12)&gt;0,YEAR(H314)-YEAR(INFO!B$12),IF(MONTH(H314)-MONTH(INFO!B$12)=0,IF(DAY(H314)-DAY(INFO!B$12)&lt;0,YEAR(H314)-YEAR(INFO!B$12)-1,YEAR(H314)-YEAR(INFO!B$12)),YEAR(H314)-YEAR(INFO!B$12)-1)),"")</f>
      </c>
      <c r="W314" s="51"/>
      <c r="X314" s="267">
        <f>IF(INFO!$B$13&lt;&gt;"",IF(INFO!$B$13&lt;&gt;0,IF(W314&lt;&gt;"",IF(W314&lt;&gt;0,W314*100*100/(INFO!$B$13*INFO!$B$13),""),""),""),"")</f>
      </c>
    </row>
    <row r="315" spans="1:24" ht="12.75">
      <c r="A315" s="218">
        <f>COUNTIF($M$2:M315,"W")+COUNTIF($M$2:M315,"T")</f>
        <v>0</v>
      </c>
      <c r="B315" s="248">
        <f>COUNTIF($M$306:M315,"W")+COUNTIF($M$306:M315,"T")</f>
        <v>0</v>
      </c>
      <c r="C315" s="248">
        <f>COUNTIF($M$314:M315,"W")+COUNTIF($M$314:M315,"T")</f>
        <v>0</v>
      </c>
      <c r="D315" s="248">
        <f t="shared" si="24"/>
        <v>45</v>
      </c>
      <c r="E315" s="248">
        <v>10</v>
      </c>
      <c r="F315" s="248">
        <v>11</v>
      </c>
      <c r="G315" s="248">
        <f t="shared" si="27"/>
        <v>2009</v>
      </c>
      <c r="H315" s="38">
        <f>DATEVALUE(E315&amp;"/"&amp;F315&amp;"/"&amp;G315)</f>
        <v>40127</v>
      </c>
      <c r="I315" s="39"/>
      <c r="J315" s="7"/>
      <c r="K315" s="8"/>
      <c r="L315" s="207">
        <f t="shared" si="26"/>
      </c>
      <c r="M315" s="43"/>
      <c r="N315" s="15"/>
      <c r="O315" s="254">
        <f t="shared" si="28"/>
      </c>
      <c r="P315" s="11"/>
      <c r="Q315" s="12"/>
      <c r="R315" s="12"/>
      <c r="S315" s="12"/>
      <c r="T315" s="12"/>
      <c r="U315" s="9">
        <f t="shared" si="25"/>
      </c>
      <c r="V315" s="12">
        <f>IF(INFO!B$12&lt;&gt;"",IF(MONTH(H315)-MONTH(INFO!B$12)&gt;0,YEAR(H315)-YEAR(INFO!B$12),IF(MONTH(H315)-MONTH(INFO!B$12)=0,IF(DAY(H315)-DAY(INFO!B$12)&lt;0,YEAR(H315)-YEAR(INFO!B$12)-1,YEAR(H315)-YEAR(INFO!B$12)),YEAR(H315)-YEAR(INFO!B$12)-1)),"")</f>
      </c>
      <c r="W315" s="13"/>
      <c r="X315" s="264">
        <f>IF(INFO!$B$13&lt;&gt;"",IF(INFO!$B$13&lt;&gt;0,IF(W315&lt;&gt;"",IF(W315&lt;&gt;0,W315*100*100/(INFO!$B$13*INFO!$B$13),""),""),""),"")</f>
      </c>
    </row>
    <row r="316" spans="1:24" ht="12.75">
      <c r="A316" s="218">
        <f>COUNTIF($M$2:M316,"W")+COUNTIF($M$2:M316,"T")</f>
        <v>0</v>
      </c>
      <c r="B316" s="248">
        <f>COUNTIF($M$306:M316,"W")+COUNTIF($M$306:M316,"T")</f>
        <v>0</v>
      </c>
      <c r="C316" s="248">
        <f>COUNTIF($M$314:M316,"W")+COUNTIF($M$314:M316,"T")</f>
        <v>0</v>
      </c>
      <c r="D316" s="248">
        <f t="shared" si="24"/>
        <v>45</v>
      </c>
      <c r="E316" s="248">
        <v>11</v>
      </c>
      <c r="F316" s="248">
        <v>11</v>
      </c>
      <c r="G316" s="248">
        <f t="shared" si="27"/>
        <v>2009</v>
      </c>
      <c r="H316" s="38">
        <f>DATEVALUE(E316&amp;"/"&amp;F316&amp;"/"&amp;G316)</f>
        <v>40128</v>
      </c>
      <c r="I316" s="39"/>
      <c r="J316" s="67"/>
      <c r="K316" s="68"/>
      <c r="L316" s="208">
        <f t="shared" si="26"/>
      </c>
      <c r="M316" s="81"/>
      <c r="N316" s="25"/>
      <c r="O316" s="258">
        <f t="shared" si="28"/>
      </c>
      <c r="P316" s="63"/>
      <c r="Q316" s="69"/>
      <c r="R316" s="69"/>
      <c r="S316" s="69"/>
      <c r="T316" s="69"/>
      <c r="U316" s="67">
        <f t="shared" si="25"/>
      </c>
      <c r="V316" s="69">
        <f>IF(INFO!B$12&lt;&gt;"",IF(MONTH(H316)-MONTH(INFO!B$12)&gt;0,YEAR(H316)-YEAR(INFO!B$12),IF(MONTH(H316)-MONTH(INFO!B$12)=0,IF(DAY(H316)-DAY(INFO!B$12)&lt;0,YEAR(H316)-YEAR(INFO!B$12)-1,YEAR(H316)-YEAR(INFO!B$12)),YEAR(H316)-YEAR(INFO!B$12)-1)),"")</f>
      </c>
      <c r="W316" s="70"/>
      <c r="X316" s="268">
        <f>IF(INFO!$B$13&lt;&gt;"",IF(INFO!$B$13&lt;&gt;0,IF(W316&lt;&gt;"",IF(W316&lt;&gt;0,W316*100*100/(INFO!$B$13*INFO!$B$13),""),""),""),"")</f>
      </c>
    </row>
    <row r="317" spans="1:24" ht="12.75">
      <c r="A317" s="218">
        <f>COUNTIF($M$2:M317,"W")+COUNTIF($M$2:M317,"T")</f>
        <v>0</v>
      </c>
      <c r="B317" s="248">
        <f>COUNTIF($M$306:M317,"W")+COUNTIF($M$306:M317,"T")</f>
        <v>0</v>
      </c>
      <c r="C317" s="248">
        <f>COUNTIF($M$314:M317,"W")+COUNTIF($M$314:M317,"T")</f>
        <v>0</v>
      </c>
      <c r="D317" s="248">
        <f t="shared" si="24"/>
        <v>45</v>
      </c>
      <c r="E317" s="248">
        <v>12</v>
      </c>
      <c r="F317" s="248">
        <v>11</v>
      </c>
      <c r="G317" s="248">
        <f t="shared" si="27"/>
        <v>2009</v>
      </c>
      <c r="H317" s="38">
        <f>DATEVALUE(E317&amp;"/"&amp;F317&amp;"/"&amp;G317)</f>
        <v>40129</v>
      </c>
      <c r="I317" s="39"/>
      <c r="J317" s="7"/>
      <c r="K317" s="8"/>
      <c r="L317" s="207">
        <f t="shared" si="26"/>
      </c>
      <c r="M317" s="43"/>
      <c r="N317" s="10"/>
      <c r="O317" s="254">
        <f t="shared" si="28"/>
      </c>
      <c r="P317" s="11"/>
      <c r="Q317" s="12"/>
      <c r="R317" s="12"/>
      <c r="S317" s="12"/>
      <c r="T317" s="12"/>
      <c r="U317" s="9">
        <f t="shared" si="25"/>
      </c>
      <c r="V317" s="12">
        <f>IF(INFO!B$12&lt;&gt;"",IF(MONTH(H317)-MONTH(INFO!B$12)&gt;0,YEAR(H317)-YEAR(INFO!B$12),IF(MONTH(H317)-MONTH(INFO!B$12)=0,IF(DAY(H317)-DAY(INFO!B$12)&lt;0,YEAR(H317)-YEAR(INFO!B$12)-1,YEAR(H317)-YEAR(INFO!B$12)),YEAR(H317)-YEAR(INFO!B$12)-1)),"")</f>
      </c>
      <c r="W317" s="13"/>
      <c r="X317" s="264">
        <f>IF(INFO!$B$13&lt;&gt;"",IF(INFO!$B$13&lt;&gt;0,IF(W317&lt;&gt;"",IF(W317&lt;&gt;0,W317*100*100/(INFO!$B$13*INFO!$B$13),""),""),""),"")</f>
      </c>
    </row>
    <row r="318" spans="1:24" ht="12.75">
      <c r="A318" s="218">
        <f>COUNTIF($M$2:M318,"W")+COUNTIF($M$2:M318,"T")</f>
        <v>0</v>
      </c>
      <c r="B318" s="248">
        <f>COUNTIF($M$306:M318,"W")+COUNTIF($M$306:M318,"T")</f>
        <v>0</v>
      </c>
      <c r="C318" s="248">
        <f>COUNTIF($M$314:M318,"W")+COUNTIF($M$314:M318,"T")</f>
        <v>0</v>
      </c>
      <c r="D318" s="248">
        <f t="shared" si="24"/>
        <v>45</v>
      </c>
      <c r="E318" s="248">
        <v>13</v>
      </c>
      <c r="F318" s="248">
        <v>11</v>
      </c>
      <c r="G318" s="248">
        <f t="shared" si="27"/>
        <v>2009</v>
      </c>
      <c r="H318" s="38">
        <f>DATEVALUE(E318&amp;"/"&amp;F318&amp;"/"&amp;G318)</f>
        <v>40130</v>
      </c>
      <c r="I318" s="39"/>
      <c r="J318" s="7"/>
      <c r="K318" s="8"/>
      <c r="L318" s="207">
        <f t="shared" si="26"/>
      </c>
      <c r="M318" s="43"/>
      <c r="N318" s="10"/>
      <c r="O318" s="254">
        <f t="shared" si="28"/>
      </c>
      <c r="P318" s="11"/>
      <c r="Q318" s="20"/>
      <c r="R318" s="20"/>
      <c r="S318" s="20"/>
      <c r="T318" s="20"/>
      <c r="U318" s="320">
        <f t="shared" si="25"/>
      </c>
      <c r="V318" s="12">
        <f>IF(INFO!B$12&lt;&gt;"",IF(MONTH(H318)-MONTH(INFO!B$12)&gt;0,YEAR(H318)-YEAR(INFO!B$12),IF(MONTH(H318)-MONTH(INFO!B$12)=0,IF(DAY(H318)-DAY(INFO!B$12)&lt;0,YEAR(H318)-YEAR(INFO!B$12)-1,YEAR(H318)-YEAR(INFO!B$12)),YEAR(H318)-YEAR(INFO!B$12)-1)),"")</f>
      </c>
      <c r="W318" s="13"/>
      <c r="X318" s="264">
        <f>IF(INFO!$B$13&lt;&gt;"",IF(INFO!$B$13&lt;&gt;0,IF(W318&lt;&gt;"",IF(W318&lt;&gt;0,W318*100*100/(INFO!$B$13*INFO!$B$13),""),""),""),"")</f>
      </c>
    </row>
    <row r="319" spans="1:24" ht="12.75">
      <c r="A319" s="218">
        <f>COUNTIF($M$2:M319,"W")+COUNTIF($M$2:M319,"T")</f>
        <v>0</v>
      </c>
      <c r="B319" s="248">
        <f>COUNTIF($M$306:M319,"W")+COUNTIF($M$306:M319,"T")</f>
        <v>0</v>
      </c>
      <c r="C319" s="248">
        <f>COUNTIF($M$314:M319,"W")+COUNTIF($M$314:M319,"T")</f>
        <v>0</v>
      </c>
      <c r="D319" s="248">
        <f t="shared" si="24"/>
        <v>45</v>
      </c>
      <c r="E319" s="248">
        <v>14</v>
      </c>
      <c r="F319" s="248">
        <v>11</v>
      </c>
      <c r="G319" s="248">
        <f t="shared" si="27"/>
        <v>2009</v>
      </c>
      <c r="H319" s="38">
        <f>DATEVALUE(E319&amp;"/"&amp;F319&amp;"/"&amp;G319)</f>
        <v>40131</v>
      </c>
      <c r="I319" s="39"/>
      <c r="J319" s="67"/>
      <c r="K319" s="68"/>
      <c r="L319" s="208">
        <f t="shared" si="26"/>
      </c>
      <c r="M319" s="81"/>
      <c r="N319" s="82"/>
      <c r="O319" s="258">
        <f t="shared" si="28"/>
      </c>
      <c r="P319" s="63"/>
      <c r="Q319" s="69"/>
      <c r="R319" s="69"/>
      <c r="S319" s="69"/>
      <c r="T319" s="69"/>
      <c r="U319" s="67">
        <f t="shared" si="25"/>
      </c>
      <c r="V319" s="69">
        <f>IF(INFO!B$12&lt;&gt;"",IF(MONTH(H319)-MONTH(INFO!B$12)&gt;0,YEAR(H319)-YEAR(INFO!B$12),IF(MONTH(H319)-MONTH(INFO!B$12)=0,IF(DAY(H319)-DAY(INFO!B$12)&lt;0,YEAR(H319)-YEAR(INFO!B$12)-1,YEAR(H319)-YEAR(INFO!B$12)),YEAR(H319)-YEAR(INFO!B$12)-1)),"")</f>
      </c>
      <c r="W319" s="70"/>
      <c r="X319" s="268">
        <f>IF(INFO!$B$13&lt;&gt;"",IF(INFO!$B$13&lt;&gt;0,IF(W319&lt;&gt;"",IF(W319&lt;&gt;0,W319*100*100/(INFO!$B$13*INFO!$B$13),""),""),""),"")</f>
      </c>
    </row>
    <row r="320" spans="1:24" ht="13.5" thickBot="1">
      <c r="A320" s="166">
        <f>COUNTIF($M$2:M320,"W")+COUNTIF($M$2:M320,"T")</f>
        <v>0</v>
      </c>
      <c r="B320" s="246">
        <f>COUNTIF($M$306:M320,"W")+COUNTIF($M$306:M320,"T")</f>
        <v>0</v>
      </c>
      <c r="C320" s="246">
        <f>COUNTIF($M$314:M320,"W")+COUNTIF($M$314:M320,"T")</f>
        <v>0</v>
      </c>
      <c r="D320" s="246">
        <f t="shared" si="24"/>
        <v>45</v>
      </c>
      <c r="E320" s="246">
        <v>15</v>
      </c>
      <c r="F320" s="246">
        <v>11</v>
      </c>
      <c r="G320" s="246">
        <f t="shared" si="27"/>
        <v>2009</v>
      </c>
      <c r="H320" s="147">
        <f>DATEVALUE(E320&amp;"/"&amp;F320&amp;"/"&amp;G320)</f>
        <v>40132</v>
      </c>
      <c r="I320" s="148"/>
      <c r="J320" s="90"/>
      <c r="K320" s="91"/>
      <c r="L320" s="209">
        <f t="shared" si="26"/>
      </c>
      <c r="M320" s="86"/>
      <c r="N320" s="87"/>
      <c r="O320" s="259">
        <f t="shared" si="28"/>
      </c>
      <c r="P320" s="92"/>
      <c r="Q320" s="93"/>
      <c r="R320" s="93"/>
      <c r="S320" s="93"/>
      <c r="T320" s="93"/>
      <c r="U320" s="90">
        <f t="shared" si="25"/>
      </c>
      <c r="V320" s="93">
        <f>IF(INFO!B$12&lt;&gt;"",IF(MONTH(H320)-MONTH(INFO!B$12)&gt;0,YEAR(H320)-YEAR(INFO!B$12),IF(MONTH(H320)-MONTH(INFO!B$12)=0,IF(DAY(H320)-DAY(INFO!B$12)&lt;0,YEAR(H320)-YEAR(INFO!B$12)-1,YEAR(H320)-YEAR(INFO!B$12)),YEAR(H320)-YEAR(INFO!B$12)-1)),"")</f>
      </c>
      <c r="W320" s="94"/>
      <c r="X320" s="269">
        <f>IF(INFO!$B$13&lt;&gt;"",IF(INFO!$B$13&lt;&gt;0,IF(W320&lt;&gt;"",IF(W320&lt;&gt;0,W320*100*100/(INFO!$B$13*INFO!$B$13),""),""),""),"")</f>
      </c>
    </row>
    <row r="321" spans="1:24" ht="12.75">
      <c r="A321" s="212">
        <f>COUNTIF($M$2:M321,"W")+COUNTIF($M$2:M321,"T")</f>
        <v>0</v>
      </c>
      <c r="B321" s="247">
        <f>COUNTIF($M$306:M321,"W")+COUNTIF($M$306:M321,"T")</f>
        <v>0</v>
      </c>
      <c r="C321" s="247">
        <f>COUNTIF($M$321:M321,"W")+COUNTIF($M$321:M321,"T")</f>
        <v>0</v>
      </c>
      <c r="D321" s="247">
        <f t="shared" si="24"/>
        <v>46</v>
      </c>
      <c r="E321" s="247">
        <v>16</v>
      </c>
      <c r="F321" s="247">
        <v>11</v>
      </c>
      <c r="G321" s="247">
        <f t="shared" si="27"/>
        <v>2009</v>
      </c>
      <c r="H321" s="149">
        <f>DATEVALUE(E321&amp;"/"&amp;F321&amp;"/"&amp;G321)</f>
        <v>40133</v>
      </c>
      <c r="I321" s="150"/>
      <c r="J321" s="46"/>
      <c r="K321" s="47"/>
      <c r="L321" s="207">
        <f t="shared" si="26"/>
      </c>
      <c r="M321" s="64"/>
      <c r="N321" s="65"/>
      <c r="O321" s="257">
        <f t="shared" si="28"/>
      </c>
      <c r="P321" s="48"/>
      <c r="Q321" s="50"/>
      <c r="R321" s="50"/>
      <c r="S321" s="50"/>
      <c r="T321" s="50"/>
      <c r="U321" s="62">
        <f t="shared" si="25"/>
      </c>
      <c r="V321" s="50">
        <f>IF(INFO!B$12&lt;&gt;"",IF(MONTH(H321)-MONTH(INFO!B$12)&gt;0,YEAR(H321)-YEAR(INFO!B$12),IF(MONTH(H321)-MONTH(INFO!B$12)=0,IF(DAY(H321)-DAY(INFO!B$12)&lt;0,YEAR(H321)-YEAR(INFO!B$12)-1,YEAR(H321)-YEAR(INFO!B$12)),YEAR(H321)-YEAR(INFO!B$12)-1)),"")</f>
      </c>
      <c r="W321" s="51"/>
      <c r="X321" s="267">
        <f>IF(INFO!$B$13&lt;&gt;"",IF(INFO!$B$13&lt;&gt;0,IF(W321&lt;&gt;"",IF(W321&lt;&gt;0,W321*100*100/(INFO!$B$13*INFO!$B$13),""),""),""),"")</f>
      </c>
    </row>
    <row r="322" spans="1:24" ht="12.75">
      <c r="A322" s="218">
        <f>COUNTIF($M$2:M322,"W")+COUNTIF($M$2:M322,"T")</f>
        <v>0</v>
      </c>
      <c r="B322" s="248">
        <f>COUNTIF($M$306:M322,"W")+COUNTIF($M$306:M322,"T")</f>
        <v>0</v>
      </c>
      <c r="C322" s="248">
        <f>COUNTIF($M$321:M322,"W")+COUNTIF($M$321:M322,"T")</f>
        <v>0</v>
      </c>
      <c r="D322" s="248">
        <f t="shared" si="24"/>
        <v>46</v>
      </c>
      <c r="E322" s="248">
        <v>17</v>
      </c>
      <c r="F322" s="248">
        <v>11</v>
      </c>
      <c r="G322" s="248">
        <f t="shared" si="27"/>
        <v>2009</v>
      </c>
      <c r="H322" s="38">
        <f>DATEVALUE(E322&amp;"/"&amp;F322&amp;"/"&amp;G322)</f>
        <v>40134</v>
      </c>
      <c r="I322" s="39"/>
      <c r="J322" s="7"/>
      <c r="K322" s="8"/>
      <c r="L322" s="207">
        <f t="shared" si="26"/>
      </c>
      <c r="M322" s="43"/>
      <c r="N322" s="15"/>
      <c r="O322" s="254">
        <f t="shared" si="28"/>
      </c>
      <c r="P322" s="11"/>
      <c r="Q322" s="12"/>
      <c r="R322" s="12"/>
      <c r="S322" s="12"/>
      <c r="T322" s="12"/>
      <c r="U322" s="9">
        <f t="shared" si="25"/>
      </c>
      <c r="V322" s="12">
        <f>IF(INFO!B$12&lt;&gt;"",IF(MONTH(H322)-MONTH(INFO!B$12)&gt;0,YEAR(H322)-YEAR(INFO!B$12),IF(MONTH(H322)-MONTH(INFO!B$12)=0,IF(DAY(H322)-DAY(INFO!B$12)&lt;0,YEAR(H322)-YEAR(INFO!B$12)-1,YEAR(H322)-YEAR(INFO!B$12)),YEAR(H322)-YEAR(INFO!B$12)-1)),"")</f>
      </c>
      <c r="W322" s="13"/>
      <c r="X322" s="264">
        <f>IF(INFO!$B$13&lt;&gt;"",IF(INFO!$B$13&lt;&gt;0,IF(W322&lt;&gt;"",IF(W322&lt;&gt;0,W322*100*100/(INFO!$B$13*INFO!$B$13),""),""),""),"")</f>
      </c>
    </row>
    <row r="323" spans="1:24" ht="12.75">
      <c r="A323" s="218">
        <f>COUNTIF($M$2:M323,"W")+COUNTIF($M$2:M323,"T")</f>
        <v>0</v>
      </c>
      <c r="B323" s="248">
        <f>COUNTIF($M$306:M323,"W")+COUNTIF($M$306:M323,"T")</f>
        <v>0</v>
      </c>
      <c r="C323" s="248">
        <f>COUNTIF($M$321:M323,"W")+COUNTIF($M$321:M323,"T")</f>
        <v>0</v>
      </c>
      <c r="D323" s="248">
        <f aca="true" t="shared" si="29" ref="D323:D366">ROUND((H323-H$2)/7,0)</f>
        <v>46</v>
      </c>
      <c r="E323" s="248">
        <v>18</v>
      </c>
      <c r="F323" s="248">
        <v>11</v>
      </c>
      <c r="G323" s="248">
        <f t="shared" si="27"/>
        <v>2009</v>
      </c>
      <c r="H323" s="38">
        <f>DATEVALUE(E323&amp;"/"&amp;F323&amp;"/"&amp;G323)</f>
        <v>40135</v>
      </c>
      <c r="I323" s="39"/>
      <c r="J323" s="7"/>
      <c r="K323" s="8"/>
      <c r="L323" s="207">
        <f t="shared" si="26"/>
      </c>
      <c r="M323" s="43"/>
      <c r="N323" s="10"/>
      <c r="O323" s="254">
        <f t="shared" si="28"/>
      </c>
      <c r="P323" s="11"/>
      <c r="Q323" s="12"/>
      <c r="R323" s="12"/>
      <c r="S323" s="12"/>
      <c r="T323" s="12"/>
      <c r="U323" s="9">
        <f aca="true" t="shared" si="30" ref="U323:U366">IF(V323&lt;&gt;"",IF(S323&gt;0,IF(L323="","",(L323/S323)*(220/(220-V323))*100),""),"")</f>
      </c>
      <c r="V323" s="12">
        <f>IF(INFO!B$12&lt;&gt;"",IF(MONTH(H323)-MONTH(INFO!B$12)&gt;0,YEAR(H323)-YEAR(INFO!B$12),IF(MONTH(H323)-MONTH(INFO!B$12)=0,IF(DAY(H323)-DAY(INFO!B$12)&lt;0,YEAR(H323)-YEAR(INFO!B$12)-1,YEAR(H323)-YEAR(INFO!B$12)),YEAR(H323)-YEAR(INFO!B$12)-1)),"")</f>
      </c>
      <c r="W323" s="13"/>
      <c r="X323" s="264">
        <f>IF(INFO!$B$13&lt;&gt;"",IF(INFO!$B$13&lt;&gt;0,IF(W323&lt;&gt;"",IF(W323&lt;&gt;0,W323*100*100/(INFO!$B$13*INFO!$B$13),""),""),""),"")</f>
      </c>
    </row>
    <row r="324" spans="1:24" ht="12.75">
      <c r="A324" s="218">
        <f>COUNTIF($M$2:M324,"W")+COUNTIF($M$2:M324,"T")</f>
        <v>0</v>
      </c>
      <c r="B324" s="248">
        <f>COUNTIF($M$306:M324,"W")+COUNTIF($M$306:M324,"T")</f>
        <v>0</v>
      </c>
      <c r="C324" s="248">
        <f>COUNTIF($M$321:M324,"W")+COUNTIF($M$321:M324,"T")</f>
        <v>0</v>
      </c>
      <c r="D324" s="248">
        <f t="shared" si="29"/>
        <v>46</v>
      </c>
      <c r="E324" s="248">
        <v>19</v>
      </c>
      <c r="F324" s="248">
        <v>11</v>
      </c>
      <c r="G324" s="248">
        <f t="shared" si="27"/>
        <v>2009</v>
      </c>
      <c r="H324" s="38">
        <f>DATEVALUE(E324&amp;"/"&amp;F324&amp;"/"&amp;G324)</f>
        <v>40136</v>
      </c>
      <c r="I324" s="39"/>
      <c r="J324" s="7"/>
      <c r="K324" s="8"/>
      <c r="L324" s="207">
        <f aca="true" t="shared" si="31" ref="L324:L366">IF(J324&lt;&gt;"",IF(J324=0,IF(K324=0,"","km's ?"),IF(K324&lt;&gt;"",IF(K324=0,"tijd ?",J324/(K324*24)),"")),"")</f>
      </c>
      <c r="M324" s="43"/>
      <c r="N324" s="10"/>
      <c r="O324" s="254">
        <f t="shared" si="28"/>
      </c>
      <c r="P324" s="11"/>
      <c r="Q324" s="12"/>
      <c r="R324" s="12"/>
      <c r="S324" s="12"/>
      <c r="T324" s="12"/>
      <c r="U324" s="9">
        <f t="shared" si="30"/>
      </c>
      <c r="V324" s="12">
        <f>IF(INFO!B$12&lt;&gt;"",IF(MONTH(H324)-MONTH(INFO!B$12)&gt;0,YEAR(H324)-YEAR(INFO!B$12),IF(MONTH(H324)-MONTH(INFO!B$12)=0,IF(DAY(H324)-DAY(INFO!B$12)&lt;0,YEAR(H324)-YEAR(INFO!B$12)-1,YEAR(H324)-YEAR(INFO!B$12)),YEAR(H324)-YEAR(INFO!B$12)-1)),"")</f>
      </c>
      <c r="W324" s="13"/>
      <c r="X324" s="264">
        <f>IF(INFO!$B$13&lt;&gt;"",IF(INFO!$B$13&lt;&gt;0,IF(W324&lt;&gt;"",IF(W324&lt;&gt;0,W324*100*100/(INFO!$B$13*INFO!$B$13),""),""),""),"")</f>
      </c>
    </row>
    <row r="325" spans="1:24" ht="12.75">
      <c r="A325" s="218">
        <f>COUNTIF($M$2:M325,"W")+COUNTIF($M$2:M325,"T")</f>
        <v>0</v>
      </c>
      <c r="B325" s="248">
        <f>COUNTIF($M$306:M325,"W")+COUNTIF($M$306:M325,"T")</f>
        <v>0</v>
      </c>
      <c r="C325" s="248">
        <f>COUNTIF($M$321:M325,"W")+COUNTIF($M$321:M325,"T")</f>
        <v>0</v>
      </c>
      <c r="D325" s="248">
        <f t="shared" si="29"/>
        <v>46</v>
      </c>
      <c r="E325" s="248">
        <v>20</v>
      </c>
      <c r="F325" s="248">
        <v>11</v>
      </c>
      <c r="G325" s="248">
        <f t="shared" si="27"/>
        <v>2009</v>
      </c>
      <c r="H325" s="38">
        <f>DATEVALUE(E325&amp;"/"&amp;F325&amp;"/"&amp;G325)</f>
        <v>40137</v>
      </c>
      <c r="I325" s="39"/>
      <c r="J325" s="7"/>
      <c r="K325" s="8"/>
      <c r="L325" s="207">
        <f t="shared" si="31"/>
      </c>
      <c r="M325" s="43"/>
      <c r="N325" s="10"/>
      <c r="O325" s="254">
        <f t="shared" si="28"/>
      </c>
      <c r="P325" s="11"/>
      <c r="Q325" s="12"/>
      <c r="R325" s="12"/>
      <c r="S325" s="12"/>
      <c r="T325" s="12"/>
      <c r="U325" s="9">
        <f t="shared" si="30"/>
      </c>
      <c r="V325" s="12">
        <f>IF(INFO!B$12&lt;&gt;"",IF(MONTH(H325)-MONTH(INFO!B$12)&gt;0,YEAR(H325)-YEAR(INFO!B$12),IF(MONTH(H325)-MONTH(INFO!B$12)=0,IF(DAY(H325)-DAY(INFO!B$12)&lt;0,YEAR(H325)-YEAR(INFO!B$12)-1,YEAR(H325)-YEAR(INFO!B$12)),YEAR(H325)-YEAR(INFO!B$12)-1)),"")</f>
      </c>
      <c r="W325" s="13"/>
      <c r="X325" s="264">
        <f>IF(INFO!$B$13&lt;&gt;"",IF(INFO!$B$13&lt;&gt;0,IF(W325&lt;&gt;"",IF(W325&lt;&gt;0,W325*100*100/(INFO!$B$13*INFO!$B$13),""),""),""),"")</f>
      </c>
    </row>
    <row r="326" spans="1:24" ht="12.75">
      <c r="A326" s="218">
        <f>COUNTIF($M$2:M326,"W")+COUNTIF($M$2:M326,"T")</f>
        <v>0</v>
      </c>
      <c r="B326" s="248">
        <f>COUNTIF($M$306:M326,"W")+COUNTIF($M$306:M326,"T")</f>
        <v>0</v>
      </c>
      <c r="C326" s="248">
        <f>COUNTIF($M$321:M326,"W")+COUNTIF($M$321:M326,"T")</f>
        <v>0</v>
      </c>
      <c r="D326" s="248">
        <f t="shared" si="29"/>
        <v>46</v>
      </c>
      <c r="E326" s="248">
        <v>21</v>
      </c>
      <c r="F326" s="248">
        <v>11</v>
      </c>
      <c r="G326" s="248">
        <f aca="true" t="shared" si="32" ref="G326:G366">G325</f>
        <v>2009</v>
      </c>
      <c r="H326" s="38">
        <f>DATEVALUE(E326&amp;"/"&amp;F326&amp;"/"&amp;G326)</f>
        <v>40138</v>
      </c>
      <c r="I326" s="39"/>
      <c r="J326" s="67"/>
      <c r="K326" s="68"/>
      <c r="L326" s="208">
        <f t="shared" si="31"/>
      </c>
      <c r="M326" s="81"/>
      <c r="N326" s="82"/>
      <c r="O326" s="258">
        <f t="shared" si="28"/>
      </c>
      <c r="P326" s="63"/>
      <c r="Q326" s="69"/>
      <c r="R326" s="69"/>
      <c r="S326" s="69"/>
      <c r="T326" s="69"/>
      <c r="U326" s="67">
        <f t="shared" si="30"/>
      </c>
      <c r="V326" s="69">
        <f>IF(INFO!B$12&lt;&gt;"",IF(MONTH(H326)-MONTH(INFO!B$12)&gt;0,YEAR(H326)-YEAR(INFO!B$12),IF(MONTH(H326)-MONTH(INFO!B$12)=0,IF(DAY(H326)-DAY(INFO!B$12)&lt;0,YEAR(H326)-YEAR(INFO!B$12)-1,YEAR(H326)-YEAR(INFO!B$12)),YEAR(H326)-YEAR(INFO!B$12)-1)),"")</f>
      </c>
      <c r="W326" s="70"/>
      <c r="X326" s="268">
        <f>IF(INFO!$B$13&lt;&gt;"",IF(INFO!$B$13&lt;&gt;0,IF(W326&lt;&gt;"",IF(W326&lt;&gt;0,W326*100*100/(INFO!$B$13*INFO!$B$13),""),""),""),"")</f>
      </c>
    </row>
    <row r="327" spans="1:24" ht="13.5" thickBot="1">
      <c r="A327" s="166">
        <f>COUNTIF($M$2:M327,"W")+COUNTIF($M$2:M327,"T")</f>
        <v>0</v>
      </c>
      <c r="B327" s="246">
        <f>COUNTIF($M$306:M327,"W")+COUNTIF($M$306:M327,"T")</f>
        <v>0</v>
      </c>
      <c r="C327" s="246">
        <f>COUNTIF($M$321:M327,"W")+COUNTIF($M$321:M327,"T")</f>
        <v>0</v>
      </c>
      <c r="D327" s="246">
        <f t="shared" si="29"/>
        <v>46</v>
      </c>
      <c r="E327" s="246">
        <v>22</v>
      </c>
      <c r="F327" s="246">
        <v>11</v>
      </c>
      <c r="G327" s="246">
        <f t="shared" si="32"/>
        <v>2009</v>
      </c>
      <c r="H327" s="147">
        <f>DATEVALUE(E327&amp;"/"&amp;F327&amp;"/"&amp;G327)</f>
        <v>40139</v>
      </c>
      <c r="I327" s="148"/>
      <c r="J327" s="90"/>
      <c r="K327" s="91"/>
      <c r="L327" s="209">
        <f t="shared" si="31"/>
      </c>
      <c r="M327" s="86"/>
      <c r="N327" s="87"/>
      <c r="O327" s="259">
        <f t="shared" si="28"/>
      </c>
      <c r="P327" s="92"/>
      <c r="Q327" s="93"/>
      <c r="R327" s="93"/>
      <c r="S327" s="93"/>
      <c r="T327" s="93"/>
      <c r="U327" s="90">
        <f t="shared" si="30"/>
      </c>
      <c r="V327" s="93">
        <f>IF(INFO!B$12&lt;&gt;"",IF(MONTH(H327)-MONTH(INFO!B$12)&gt;0,YEAR(H327)-YEAR(INFO!B$12),IF(MONTH(H327)-MONTH(INFO!B$12)=0,IF(DAY(H327)-DAY(INFO!B$12)&lt;0,YEAR(H327)-YEAR(INFO!B$12)-1,YEAR(H327)-YEAR(INFO!B$12)),YEAR(H327)-YEAR(INFO!B$12)-1)),"")</f>
      </c>
      <c r="W327" s="94"/>
      <c r="X327" s="269">
        <f>IF(INFO!$B$13&lt;&gt;"",IF(INFO!$B$13&lt;&gt;0,IF(W327&lt;&gt;"",IF(W327&lt;&gt;0,W327*100*100/(INFO!$B$13*INFO!$B$13),""),""),""),"")</f>
      </c>
    </row>
    <row r="328" spans="1:24" ht="12.75">
      <c r="A328" s="212">
        <f>COUNTIF($M$2:M328,"W")+COUNTIF($M$2:M328,"T")</f>
        <v>0</v>
      </c>
      <c r="B328" s="247">
        <f>COUNTIF($M$306:M328,"W")+COUNTIF($M$306:M328,"T")</f>
        <v>0</v>
      </c>
      <c r="C328" s="247">
        <f>COUNTIF($M$328:M328,"W")+COUNTIF($M$328:M328,"T")</f>
        <v>0</v>
      </c>
      <c r="D328" s="247">
        <f t="shared" si="29"/>
        <v>47</v>
      </c>
      <c r="E328" s="247">
        <v>23</v>
      </c>
      <c r="F328" s="247">
        <v>11</v>
      </c>
      <c r="G328" s="247">
        <f t="shared" si="32"/>
        <v>2009</v>
      </c>
      <c r="H328" s="149">
        <f>DATEVALUE(E328&amp;"/"&amp;F328&amp;"/"&amp;G328)</f>
        <v>40140</v>
      </c>
      <c r="I328" s="150"/>
      <c r="J328" s="46"/>
      <c r="K328" s="47"/>
      <c r="L328" s="207">
        <f t="shared" si="31"/>
      </c>
      <c r="M328" s="64"/>
      <c r="N328" s="65"/>
      <c r="O328" s="257">
        <f t="shared" si="28"/>
      </c>
      <c r="P328" s="48"/>
      <c r="Q328" s="50"/>
      <c r="R328" s="50"/>
      <c r="S328" s="50"/>
      <c r="T328" s="50"/>
      <c r="U328" s="62">
        <f t="shared" si="30"/>
      </c>
      <c r="V328" s="50">
        <f>IF(INFO!B$12&lt;&gt;"",IF(MONTH(H328)-MONTH(INFO!B$12)&gt;0,YEAR(H328)-YEAR(INFO!B$12),IF(MONTH(H328)-MONTH(INFO!B$12)=0,IF(DAY(H328)-DAY(INFO!B$12)&lt;0,YEAR(H328)-YEAR(INFO!B$12)-1,YEAR(H328)-YEAR(INFO!B$12)),YEAR(H328)-YEAR(INFO!B$12)-1)),"")</f>
      </c>
      <c r="W328" s="51"/>
      <c r="X328" s="267">
        <f>IF(INFO!$B$13&lt;&gt;"",IF(INFO!$B$13&lt;&gt;0,IF(W328&lt;&gt;"",IF(W328&lt;&gt;0,W328*100*100/(INFO!$B$13*INFO!$B$13),""),""),""),"")</f>
      </c>
    </row>
    <row r="329" spans="1:24" ht="12.75">
      <c r="A329" s="218">
        <f>COUNTIF($M$2:M329,"W")+COUNTIF($M$2:M329,"T")</f>
        <v>0</v>
      </c>
      <c r="B329" s="248">
        <f>COUNTIF($M$306:M329,"W")+COUNTIF($M$306:M329,"T")</f>
        <v>0</v>
      </c>
      <c r="C329" s="248">
        <f>COUNTIF($M$328:M329,"W")+COUNTIF($M$328:M329,"T")</f>
        <v>0</v>
      </c>
      <c r="D329" s="248">
        <f t="shared" si="29"/>
        <v>47</v>
      </c>
      <c r="E329" s="248">
        <v>24</v>
      </c>
      <c r="F329" s="248">
        <v>11</v>
      </c>
      <c r="G329" s="248">
        <f t="shared" si="32"/>
        <v>2009</v>
      </c>
      <c r="H329" s="38">
        <f>DATEVALUE(E329&amp;"/"&amp;F329&amp;"/"&amp;G329)</f>
        <v>40141</v>
      </c>
      <c r="I329" s="39"/>
      <c r="J329" s="7"/>
      <c r="K329" s="8"/>
      <c r="L329" s="207">
        <f t="shared" si="31"/>
      </c>
      <c r="M329" s="43"/>
      <c r="N329" s="10"/>
      <c r="O329" s="254">
        <f t="shared" si="28"/>
      </c>
      <c r="P329" s="11"/>
      <c r="Q329" s="20"/>
      <c r="R329" s="20"/>
      <c r="S329" s="20"/>
      <c r="T329" s="20"/>
      <c r="U329" s="320">
        <f t="shared" si="30"/>
      </c>
      <c r="V329" s="12">
        <f>IF(INFO!B$12&lt;&gt;"",IF(MONTH(H329)-MONTH(INFO!B$12)&gt;0,YEAR(H329)-YEAR(INFO!B$12),IF(MONTH(H329)-MONTH(INFO!B$12)=0,IF(DAY(H329)-DAY(INFO!B$12)&lt;0,YEAR(H329)-YEAR(INFO!B$12)-1,YEAR(H329)-YEAR(INFO!B$12)),YEAR(H329)-YEAR(INFO!B$12)-1)),"")</f>
      </c>
      <c r="W329" s="13"/>
      <c r="X329" s="264">
        <f>IF(INFO!$B$13&lt;&gt;"",IF(INFO!$B$13&lt;&gt;0,IF(W329&lt;&gt;"",IF(W329&lt;&gt;0,W329*100*100/(INFO!$B$13*INFO!$B$13),""),""),""),"")</f>
      </c>
    </row>
    <row r="330" spans="1:24" ht="12.75">
      <c r="A330" s="218">
        <f>COUNTIF($M$2:M330,"W")+COUNTIF($M$2:M330,"T")</f>
        <v>0</v>
      </c>
      <c r="B330" s="248">
        <f>COUNTIF($M$306:M330,"W")+COUNTIF($M$306:M330,"T")</f>
        <v>0</v>
      </c>
      <c r="C330" s="248">
        <f>COUNTIF($M$328:M330,"W")+COUNTIF($M$328:M330,"T")</f>
        <v>0</v>
      </c>
      <c r="D330" s="248">
        <f t="shared" si="29"/>
        <v>47</v>
      </c>
      <c r="E330" s="248">
        <v>25</v>
      </c>
      <c r="F330" s="248">
        <v>11</v>
      </c>
      <c r="G330" s="248">
        <f t="shared" si="32"/>
        <v>2009</v>
      </c>
      <c r="H330" s="38">
        <f>DATEVALUE(E330&amp;"/"&amp;F330&amp;"/"&amp;G330)</f>
        <v>40142</v>
      </c>
      <c r="I330" s="39"/>
      <c r="J330" s="7"/>
      <c r="K330" s="8"/>
      <c r="L330" s="207">
        <f t="shared" si="31"/>
      </c>
      <c r="M330" s="43"/>
      <c r="N330" s="10"/>
      <c r="O330" s="254">
        <f t="shared" si="28"/>
      </c>
      <c r="P330" s="11"/>
      <c r="Q330" s="12"/>
      <c r="R330" s="12"/>
      <c r="S330" s="12"/>
      <c r="T330" s="12"/>
      <c r="U330" s="9">
        <f t="shared" si="30"/>
      </c>
      <c r="V330" s="12">
        <f>IF(INFO!B$12&lt;&gt;"",IF(MONTH(H330)-MONTH(INFO!B$12)&gt;0,YEAR(H330)-YEAR(INFO!B$12),IF(MONTH(H330)-MONTH(INFO!B$12)=0,IF(DAY(H330)-DAY(INFO!B$12)&lt;0,YEAR(H330)-YEAR(INFO!B$12)-1,YEAR(H330)-YEAR(INFO!B$12)),YEAR(H330)-YEAR(INFO!B$12)-1)),"")</f>
      </c>
      <c r="W330" s="13"/>
      <c r="X330" s="264">
        <f>IF(INFO!$B$13&lt;&gt;"",IF(INFO!$B$13&lt;&gt;0,IF(W330&lt;&gt;"",IF(W330&lt;&gt;0,W330*100*100/(INFO!$B$13*INFO!$B$13),""),""),""),"")</f>
      </c>
    </row>
    <row r="331" spans="1:24" ht="12.75">
      <c r="A331" s="218">
        <f>COUNTIF($M$2:M331,"W")+COUNTIF($M$2:M331,"T")</f>
        <v>0</v>
      </c>
      <c r="B331" s="248">
        <f>COUNTIF($M$306:M331,"W")+COUNTIF($M$306:M331,"T")</f>
        <v>0</v>
      </c>
      <c r="C331" s="248">
        <f>COUNTIF($M$328:M331,"W")+COUNTIF($M$328:M331,"T")</f>
        <v>0</v>
      </c>
      <c r="D331" s="248">
        <f t="shared" si="29"/>
        <v>47</v>
      </c>
      <c r="E331" s="248">
        <v>26</v>
      </c>
      <c r="F331" s="248">
        <v>11</v>
      </c>
      <c r="G331" s="248">
        <f t="shared" si="32"/>
        <v>2009</v>
      </c>
      <c r="H331" s="38">
        <f>DATEVALUE(E331&amp;"/"&amp;F331&amp;"/"&amp;G331)</f>
        <v>40143</v>
      </c>
      <c r="I331" s="39"/>
      <c r="J331" s="7"/>
      <c r="K331" s="8"/>
      <c r="L331" s="207">
        <f t="shared" si="31"/>
      </c>
      <c r="M331" s="43"/>
      <c r="N331" s="10"/>
      <c r="O331" s="254">
        <f t="shared" si="28"/>
      </c>
      <c r="P331" s="11"/>
      <c r="Q331" s="12"/>
      <c r="R331" s="12"/>
      <c r="S331" s="12"/>
      <c r="T331" s="12"/>
      <c r="U331" s="9">
        <f t="shared" si="30"/>
      </c>
      <c r="V331" s="12">
        <f>IF(INFO!B$12&lt;&gt;"",IF(MONTH(H331)-MONTH(INFO!B$12)&gt;0,YEAR(H331)-YEAR(INFO!B$12),IF(MONTH(H331)-MONTH(INFO!B$12)=0,IF(DAY(H331)-DAY(INFO!B$12)&lt;0,YEAR(H331)-YEAR(INFO!B$12)-1,YEAR(H331)-YEAR(INFO!B$12)),YEAR(H331)-YEAR(INFO!B$12)-1)),"")</f>
      </c>
      <c r="W331" s="13"/>
      <c r="X331" s="264">
        <f>IF(INFO!$B$13&lt;&gt;"",IF(INFO!$B$13&lt;&gt;0,IF(W331&lt;&gt;"",IF(W331&lt;&gt;0,W331*100*100/(INFO!$B$13*INFO!$B$13),""),""),""),"")</f>
      </c>
    </row>
    <row r="332" spans="1:24" ht="12.75">
      <c r="A332" s="218">
        <f>COUNTIF($M$2:M332,"W")+COUNTIF($M$2:M332,"T")</f>
        <v>0</v>
      </c>
      <c r="B332" s="248">
        <f>COUNTIF($M$306:M332,"W")+COUNTIF($M$306:M332,"T")</f>
        <v>0</v>
      </c>
      <c r="C332" s="248">
        <f>COUNTIF($M$328:M332,"W")+COUNTIF($M$328:M332,"T")</f>
        <v>0</v>
      </c>
      <c r="D332" s="248">
        <f t="shared" si="29"/>
        <v>47</v>
      </c>
      <c r="E332" s="248">
        <v>27</v>
      </c>
      <c r="F332" s="248">
        <v>11</v>
      </c>
      <c r="G332" s="248">
        <f t="shared" si="32"/>
        <v>2009</v>
      </c>
      <c r="H332" s="38">
        <f>DATEVALUE(E332&amp;"/"&amp;F332&amp;"/"&amp;G332)</f>
        <v>40144</v>
      </c>
      <c r="I332" s="39"/>
      <c r="J332" s="7"/>
      <c r="K332" s="8"/>
      <c r="L332" s="207">
        <f t="shared" si="31"/>
      </c>
      <c r="M332" s="43"/>
      <c r="N332" s="16"/>
      <c r="O332" s="254">
        <f t="shared" si="28"/>
      </c>
      <c r="P332" s="11"/>
      <c r="Q332" s="20"/>
      <c r="R332" s="20"/>
      <c r="S332" s="20"/>
      <c r="T332" s="20"/>
      <c r="U332" s="320">
        <f t="shared" si="30"/>
      </c>
      <c r="V332" s="12">
        <f>IF(INFO!B$12&lt;&gt;"",IF(MONTH(H332)-MONTH(INFO!B$12)&gt;0,YEAR(H332)-YEAR(INFO!B$12),IF(MONTH(H332)-MONTH(INFO!B$12)=0,IF(DAY(H332)-DAY(INFO!B$12)&lt;0,YEAR(H332)-YEAR(INFO!B$12)-1,YEAR(H332)-YEAR(INFO!B$12)),YEAR(H332)-YEAR(INFO!B$12)-1)),"")</f>
      </c>
      <c r="W332" s="13"/>
      <c r="X332" s="264">
        <f>IF(INFO!$B$13&lt;&gt;"",IF(INFO!$B$13&lt;&gt;0,IF(W332&lt;&gt;"",IF(W332&lt;&gt;0,W332*100*100/(INFO!$B$13*INFO!$B$13),""),""),""),"")</f>
      </c>
    </row>
    <row r="333" spans="1:24" ht="12.75">
      <c r="A333" s="218">
        <f>COUNTIF($M$2:M333,"W")+COUNTIF($M$2:M333,"T")</f>
        <v>0</v>
      </c>
      <c r="B333" s="248">
        <f>COUNTIF($M$306:M333,"W")+COUNTIF($M$306:M333,"T")</f>
        <v>0</v>
      </c>
      <c r="C333" s="248">
        <f>COUNTIF($M$328:M333,"W")+COUNTIF($M$328:M333,"T")</f>
        <v>0</v>
      </c>
      <c r="D333" s="248">
        <f t="shared" si="29"/>
        <v>47</v>
      </c>
      <c r="E333" s="248">
        <v>28</v>
      </c>
      <c r="F333" s="248">
        <v>11</v>
      </c>
      <c r="G333" s="248">
        <f t="shared" si="32"/>
        <v>2009</v>
      </c>
      <c r="H333" s="38">
        <f>DATEVALUE(E333&amp;"/"&amp;F333&amp;"/"&amp;G333)</f>
        <v>40145</v>
      </c>
      <c r="I333" s="39"/>
      <c r="J333" s="67"/>
      <c r="K333" s="68"/>
      <c r="L333" s="208">
        <f t="shared" si="31"/>
      </c>
      <c r="M333" s="81"/>
      <c r="N333" s="82"/>
      <c r="O333" s="258">
        <f t="shared" si="28"/>
      </c>
      <c r="P333" s="63"/>
      <c r="Q333" s="69"/>
      <c r="R333" s="69"/>
      <c r="S333" s="69"/>
      <c r="T333" s="69"/>
      <c r="U333" s="67">
        <f t="shared" si="30"/>
      </c>
      <c r="V333" s="69">
        <f>IF(INFO!B$12&lt;&gt;"",IF(MONTH(H333)-MONTH(INFO!B$12)&gt;0,YEAR(H333)-YEAR(INFO!B$12),IF(MONTH(H333)-MONTH(INFO!B$12)=0,IF(DAY(H333)-DAY(INFO!B$12)&lt;0,YEAR(H333)-YEAR(INFO!B$12)-1,YEAR(H333)-YEAR(INFO!B$12)),YEAR(H333)-YEAR(INFO!B$12)-1)),"")</f>
      </c>
      <c r="W333" s="70"/>
      <c r="X333" s="268">
        <f>IF(INFO!$B$13&lt;&gt;"",IF(INFO!$B$13&lt;&gt;0,IF(W333&lt;&gt;"",IF(W333&lt;&gt;0,W333*100*100/(INFO!$B$13*INFO!$B$13),""),""),""),"")</f>
      </c>
    </row>
    <row r="334" spans="1:24" ht="13.5" thickBot="1">
      <c r="A334" s="166">
        <f>COUNTIF($M$2:M334,"W")+COUNTIF($M$2:M334,"T")</f>
        <v>0</v>
      </c>
      <c r="B334" s="246">
        <f>COUNTIF($M$306:M334,"W")+COUNTIF($M$306:M334,"T")</f>
        <v>0</v>
      </c>
      <c r="C334" s="246">
        <f>COUNTIF($M$328:M334,"W")+COUNTIF($M$328:M334,"T")</f>
        <v>0</v>
      </c>
      <c r="D334" s="246">
        <f t="shared" si="29"/>
        <v>47</v>
      </c>
      <c r="E334" s="246">
        <v>29</v>
      </c>
      <c r="F334" s="246">
        <v>11</v>
      </c>
      <c r="G334" s="246">
        <f t="shared" si="32"/>
        <v>2009</v>
      </c>
      <c r="H334" s="147">
        <f>DATEVALUE(E334&amp;"/"&amp;F334&amp;"/"&amp;G334)</f>
        <v>40146</v>
      </c>
      <c r="I334" s="148"/>
      <c r="J334" s="90"/>
      <c r="K334" s="91"/>
      <c r="L334" s="209">
        <f t="shared" si="31"/>
      </c>
      <c r="M334" s="86"/>
      <c r="N334" s="87"/>
      <c r="O334" s="259">
        <f t="shared" si="28"/>
      </c>
      <c r="P334" s="92"/>
      <c r="Q334" s="93"/>
      <c r="R334" s="93"/>
      <c r="S334" s="93"/>
      <c r="T334" s="93"/>
      <c r="U334" s="90">
        <f t="shared" si="30"/>
      </c>
      <c r="V334" s="93">
        <f>IF(INFO!B$12&lt;&gt;"",IF(MONTH(H334)-MONTH(INFO!B$12)&gt;0,YEAR(H334)-YEAR(INFO!B$12),IF(MONTH(H334)-MONTH(INFO!B$12)=0,IF(DAY(H334)-DAY(INFO!B$12)&lt;0,YEAR(H334)-YEAR(INFO!B$12)-1,YEAR(H334)-YEAR(INFO!B$12)),YEAR(H334)-YEAR(INFO!B$12)-1)),"")</f>
      </c>
      <c r="W334" s="94"/>
      <c r="X334" s="269">
        <f>IF(INFO!$B$13&lt;&gt;"",IF(INFO!$B$13&lt;&gt;0,IF(W334&lt;&gt;"",IF(W334&lt;&gt;0,W334*100*100/(INFO!$B$13*INFO!$B$13),""),""),""),"")</f>
      </c>
    </row>
    <row r="335" spans="1:24" ht="12.75">
      <c r="A335" s="212">
        <f>COUNTIF($M$2:M335,"W")+COUNTIF($M$2:M335,"T")</f>
        <v>0</v>
      </c>
      <c r="B335" s="247">
        <f>COUNTIF($M$306:M335,"W")+COUNTIF($M$306:M335,"T")</f>
        <v>0</v>
      </c>
      <c r="C335" s="247">
        <f>COUNTIF($M$335:M335,"W")+COUNTIF($M$335:M335,"T")</f>
        <v>0</v>
      </c>
      <c r="D335" s="247">
        <f t="shared" si="29"/>
        <v>48</v>
      </c>
      <c r="E335" s="247">
        <v>30</v>
      </c>
      <c r="F335" s="247">
        <v>11</v>
      </c>
      <c r="G335" s="247">
        <f t="shared" si="32"/>
        <v>2009</v>
      </c>
      <c r="H335" s="149">
        <f>DATEVALUE(E335&amp;"/"&amp;F335&amp;"/"&amp;G335)</f>
        <v>40147</v>
      </c>
      <c r="I335" s="150"/>
      <c r="J335" s="46"/>
      <c r="K335" s="47"/>
      <c r="L335" s="207">
        <f t="shared" si="31"/>
      </c>
      <c r="M335" s="64"/>
      <c r="N335" s="49"/>
      <c r="O335" s="257">
        <f t="shared" si="28"/>
      </c>
      <c r="P335" s="48"/>
      <c r="Q335" s="50"/>
      <c r="R335" s="50"/>
      <c r="S335" s="50"/>
      <c r="T335" s="50"/>
      <c r="U335" s="62">
        <f t="shared" si="30"/>
      </c>
      <c r="V335" s="50">
        <f>IF(INFO!B$12&lt;&gt;"",IF(MONTH(H335)-MONTH(INFO!B$12)&gt;0,YEAR(H335)-YEAR(INFO!B$12),IF(MONTH(H335)-MONTH(INFO!B$12)=0,IF(DAY(H335)-DAY(INFO!B$12)&lt;0,YEAR(H335)-YEAR(INFO!B$12)-1,YEAR(H335)-YEAR(INFO!B$12)),YEAR(H335)-YEAR(INFO!B$12)-1)),"")</f>
      </c>
      <c r="W335" s="51"/>
      <c r="X335" s="267">
        <f>IF(INFO!$B$13&lt;&gt;"",IF(INFO!$B$13&lt;&gt;0,IF(W335&lt;&gt;"",IF(W335&lt;&gt;0,W335*100*100/(INFO!$B$13*INFO!$B$13),""),""),""),"")</f>
      </c>
    </row>
    <row r="336" spans="1:24" ht="12.75">
      <c r="A336" s="218">
        <f>COUNTIF($M$2:M336,"W")+COUNTIF($M$2:M336,"T")</f>
        <v>0</v>
      </c>
      <c r="B336" s="249">
        <f>COUNTIF($M$336:M336,"W")+COUNTIF($M$336:M336,"T")</f>
        <v>0</v>
      </c>
      <c r="C336" s="248">
        <f>COUNTIF($M$335:M336,"W")+COUNTIF($M$335:M336,"T")</f>
        <v>0</v>
      </c>
      <c r="D336" s="248">
        <f t="shared" si="29"/>
        <v>48</v>
      </c>
      <c r="E336" s="249">
        <v>1</v>
      </c>
      <c r="F336" s="249">
        <v>12</v>
      </c>
      <c r="G336" s="249">
        <f t="shared" si="32"/>
        <v>2009</v>
      </c>
      <c r="H336" s="40">
        <f>DATEVALUE(E336&amp;"/"&amp;F336&amp;"/"&amp;G336)</f>
        <v>40148</v>
      </c>
      <c r="I336" s="41"/>
      <c r="J336" s="7"/>
      <c r="K336" s="8"/>
      <c r="L336" s="207">
        <f t="shared" si="31"/>
      </c>
      <c r="M336" s="43"/>
      <c r="N336" s="10"/>
      <c r="O336" s="254">
        <f t="shared" si="28"/>
      </c>
      <c r="P336" s="11"/>
      <c r="Q336" s="12"/>
      <c r="R336" s="12"/>
      <c r="S336" s="12"/>
      <c r="T336" s="12"/>
      <c r="U336" s="9">
        <f t="shared" si="30"/>
      </c>
      <c r="V336" s="12">
        <f>IF(INFO!B$12&lt;&gt;"",IF(MONTH(H336)-MONTH(INFO!B$12)&gt;0,YEAR(H336)-YEAR(INFO!B$12),IF(MONTH(H336)-MONTH(INFO!B$12)=0,IF(DAY(H336)-DAY(INFO!B$12)&lt;0,YEAR(H336)-YEAR(INFO!B$12)-1,YEAR(H336)-YEAR(INFO!B$12)),YEAR(H336)-YEAR(INFO!B$12)-1)),"")</f>
      </c>
      <c r="W336" s="13"/>
      <c r="X336" s="264">
        <f>IF(INFO!$B$13&lt;&gt;"",IF(INFO!$B$13&lt;&gt;0,IF(W336&lt;&gt;"",IF(W336&lt;&gt;0,W336*100*100/(INFO!$B$13*INFO!$B$13),""),""),""),"")</f>
      </c>
    </row>
    <row r="337" spans="1:24" ht="12.75">
      <c r="A337" s="218">
        <f>COUNTIF($M$2:M337,"W")+COUNTIF($M$2:M337,"T")</f>
        <v>0</v>
      </c>
      <c r="B337" s="249">
        <f>COUNTIF($M$336:M337,"W")+COUNTIF($M$336:M337,"T")</f>
        <v>0</v>
      </c>
      <c r="C337" s="248">
        <f>COUNTIF($M$335:M337,"W")+COUNTIF($M$335:M337,"T")</f>
        <v>0</v>
      </c>
      <c r="D337" s="248">
        <f t="shared" si="29"/>
        <v>48</v>
      </c>
      <c r="E337" s="249">
        <v>2</v>
      </c>
      <c r="F337" s="249">
        <v>12</v>
      </c>
      <c r="G337" s="249">
        <f t="shared" si="32"/>
        <v>2009</v>
      </c>
      <c r="H337" s="40">
        <f>DATEVALUE(E337&amp;"/"&amp;F337&amp;"/"&amp;G337)</f>
        <v>40149</v>
      </c>
      <c r="I337" s="41"/>
      <c r="J337" s="7"/>
      <c r="K337" s="8"/>
      <c r="L337" s="207">
        <f t="shared" si="31"/>
      </c>
      <c r="M337" s="43"/>
      <c r="N337" s="10"/>
      <c r="O337" s="254">
        <f t="shared" si="28"/>
      </c>
      <c r="P337" s="11"/>
      <c r="Q337" s="12"/>
      <c r="R337" s="12"/>
      <c r="S337" s="12"/>
      <c r="T337" s="12"/>
      <c r="U337" s="9">
        <f t="shared" si="30"/>
      </c>
      <c r="V337" s="12">
        <f>IF(INFO!B$12&lt;&gt;"",IF(MONTH(H337)-MONTH(INFO!B$12)&gt;0,YEAR(H337)-YEAR(INFO!B$12),IF(MONTH(H337)-MONTH(INFO!B$12)=0,IF(DAY(H337)-DAY(INFO!B$12)&lt;0,YEAR(H337)-YEAR(INFO!B$12)-1,YEAR(H337)-YEAR(INFO!B$12)),YEAR(H337)-YEAR(INFO!B$12)-1)),"")</f>
      </c>
      <c r="W337" s="13"/>
      <c r="X337" s="264">
        <f>IF(INFO!$B$13&lt;&gt;"",IF(INFO!$B$13&lt;&gt;0,IF(W337&lt;&gt;"",IF(W337&lt;&gt;0,W337*100*100/(INFO!$B$13*INFO!$B$13),""),""),""),"")</f>
      </c>
    </row>
    <row r="338" spans="1:24" ht="12.75">
      <c r="A338" s="218">
        <f>COUNTIF($M$2:M338,"W")+COUNTIF($M$2:M338,"T")</f>
        <v>0</v>
      </c>
      <c r="B338" s="249">
        <f>COUNTIF($M$336:M338,"W")+COUNTIF($M$336:M338,"T")</f>
        <v>0</v>
      </c>
      <c r="C338" s="248">
        <f>COUNTIF($M$335:M338,"W")+COUNTIF($M$335:M338,"T")</f>
        <v>0</v>
      </c>
      <c r="D338" s="248">
        <f t="shared" si="29"/>
        <v>48</v>
      </c>
      <c r="E338" s="249">
        <v>3</v>
      </c>
      <c r="F338" s="249">
        <v>12</v>
      </c>
      <c r="G338" s="249">
        <f t="shared" si="32"/>
        <v>2009</v>
      </c>
      <c r="H338" s="40">
        <f>DATEVALUE(E338&amp;"/"&amp;F338&amp;"/"&amp;G338)</f>
        <v>40150</v>
      </c>
      <c r="I338" s="41"/>
      <c r="J338" s="7"/>
      <c r="K338" s="8"/>
      <c r="L338" s="207">
        <f t="shared" si="31"/>
      </c>
      <c r="M338" s="43"/>
      <c r="N338" s="16"/>
      <c r="O338" s="254">
        <f t="shared" si="28"/>
      </c>
      <c r="P338" s="11"/>
      <c r="Q338" s="12"/>
      <c r="R338" s="12"/>
      <c r="S338" s="12"/>
      <c r="T338" s="12"/>
      <c r="U338" s="9">
        <f t="shared" si="30"/>
      </c>
      <c r="V338" s="12">
        <f>IF(INFO!B$12&lt;&gt;"",IF(MONTH(H338)-MONTH(INFO!B$12)&gt;0,YEAR(H338)-YEAR(INFO!B$12),IF(MONTH(H338)-MONTH(INFO!B$12)=0,IF(DAY(H338)-DAY(INFO!B$12)&lt;0,YEAR(H338)-YEAR(INFO!B$12)-1,YEAR(H338)-YEAR(INFO!B$12)),YEAR(H338)-YEAR(INFO!B$12)-1)),"")</f>
      </c>
      <c r="W338" s="13"/>
      <c r="X338" s="264">
        <f>IF(INFO!$B$13&lt;&gt;"",IF(INFO!$B$13&lt;&gt;0,IF(W338&lt;&gt;"",IF(W338&lt;&gt;0,W338*100*100/(INFO!$B$13*INFO!$B$13),""),""),""),"")</f>
      </c>
    </row>
    <row r="339" spans="1:24" ht="12.75">
      <c r="A339" s="218">
        <f>COUNTIF($M$2:M339,"W")+COUNTIF($M$2:M339,"T")</f>
        <v>0</v>
      </c>
      <c r="B339" s="249">
        <f>COUNTIF($M$336:M339,"W")+COUNTIF($M$336:M339,"T")</f>
        <v>0</v>
      </c>
      <c r="C339" s="248">
        <f>COUNTIF($M$335:M339,"W")+COUNTIF($M$335:M339,"T")</f>
        <v>0</v>
      </c>
      <c r="D339" s="248">
        <f t="shared" si="29"/>
        <v>48</v>
      </c>
      <c r="E339" s="249">
        <v>4</v>
      </c>
      <c r="F339" s="249">
        <v>12</v>
      </c>
      <c r="G339" s="249">
        <f t="shared" si="32"/>
        <v>2009</v>
      </c>
      <c r="H339" s="40">
        <f>DATEVALUE(E339&amp;"/"&amp;F339&amp;"/"&amp;G339)</f>
        <v>40151</v>
      </c>
      <c r="I339" s="41"/>
      <c r="J339" s="7"/>
      <c r="K339" s="8"/>
      <c r="L339" s="207">
        <f t="shared" si="31"/>
      </c>
      <c r="M339" s="43"/>
      <c r="N339" s="10"/>
      <c r="O339" s="254">
        <f t="shared" si="28"/>
      </c>
      <c r="P339" s="11"/>
      <c r="Q339" s="12"/>
      <c r="R339" s="12"/>
      <c r="S339" s="12"/>
      <c r="T339" s="12"/>
      <c r="U339" s="9">
        <f t="shared" si="30"/>
      </c>
      <c r="V339" s="12">
        <f>IF(INFO!B$12&lt;&gt;"",IF(MONTH(H339)-MONTH(INFO!B$12)&gt;0,YEAR(H339)-YEAR(INFO!B$12),IF(MONTH(H339)-MONTH(INFO!B$12)=0,IF(DAY(H339)-DAY(INFO!B$12)&lt;0,YEAR(H339)-YEAR(INFO!B$12)-1,YEAR(H339)-YEAR(INFO!B$12)),YEAR(H339)-YEAR(INFO!B$12)-1)),"")</f>
      </c>
      <c r="W339" s="13"/>
      <c r="X339" s="264">
        <f>IF(INFO!$B$13&lt;&gt;"",IF(INFO!$B$13&lt;&gt;0,IF(W339&lt;&gt;"",IF(W339&lt;&gt;0,W339*100*100/(INFO!$B$13*INFO!$B$13),""),""),""),"")</f>
      </c>
    </row>
    <row r="340" spans="1:24" ht="12.75">
      <c r="A340" s="218">
        <f>COUNTIF($M$2:M340,"W")+COUNTIF($M$2:M340,"T")</f>
        <v>0</v>
      </c>
      <c r="B340" s="249">
        <f>COUNTIF($M$336:M340,"W")+COUNTIF($M$336:M340,"T")</f>
        <v>0</v>
      </c>
      <c r="C340" s="248">
        <f>COUNTIF($M$335:M340,"W")+COUNTIF($M$335:M340,"T")</f>
        <v>0</v>
      </c>
      <c r="D340" s="248">
        <f t="shared" si="29"/>
        <v>48</v>
      </c>
      <c r="E340" s="249">
        <v>5</v>
      </c>
      <c r="F340" s="249">
        <v>12</v>
      </c>
      <c r="G340" s="249">
        <f t="shared" si="32"/>
        <v>2009</v>
      </c>
      <c r="H340" s="40">
        <f>DATEVALUE(E340&amp;"/"&amp;F340&amp;"/"&amp;G340)</f>
        <v>40152</v>
      </c>
      <c r="I340" s="41"/>
      <c r="J340" s="67"/>
      <c r="K340" s="68"/>
      <c r="L340" s="208">
        <f t="shared" si="31"/>
      </c>
      <c r="M340" s="81"/>
      <c r="N340" s="82"/>
      <c r="O340" s="258">
        <f t="shared" si="28"/>
      </c>
      <c r="P340" s="63"/>
      <c r="Q340" s="69"/>
      <c r="R340" s="69"/>
      <c r="S340" s="69"/>
      <c r="T340" s="69"/>
      <c r="U340" s="67">
        <f t="shared" si="30"/>
      </c>
      <c r="V340" s="69">
        <f>IF(INFO!B$12&lt;&gt;"",IF(MONTH(H340)-MONTH(INFO!B$12)&gt;0,YEAR(H340)-YEAR(INFO!B$12),IF(MONTH(H340)-MONTH(INFO!B$12)=0,IF(DAY(H340)-DAY(INFO!B$12)&lt;0,YEAR(H340)-YEAR(INFO!B$12)-1,YEAR(H340)-YEAR(INFO!B$12)),YEAR(H340)-YEAR(INFO!B$12)-1)),"")</f>
      </c>
      <c r="W340" s="70"/>
      <c r="X340" s="268">
        <f>IF(INFO!$B$13&lt;&gt;"",IF(INFO!$B$13&lt;&gt;0,IF(W340&lt;&gt;"",IF(W340&lt;&gt;0,W340*100*100/(INFO!$B$13*INFO!$B$13),""),""),""),"")</f>
      </c>
    </row>
    <row r="341" spans="1:24" ht="13.5" thickBot="1">
      <c r="A341" s="166">
        <f>COUNTIF($M$2:M341,"W")+COUNTIF($M$2:M341,"T")</f>
        <v>0</v>
      </c>
      <c r="B341" s="250">
        <f>COUNTIF($M$336:M341,"W")+COUNTIF($M$336:M341,"T")</f>
        <v>0</v>
      </c>
      <c r="C341" s="246">
        <f>COUNTIF($M$335:M341,"W")+COUNTIF($M$335:M341,"T")</f>
        <v>0</v>
      </c>
      <c r="D341" s="246">
        <f t="shared" si="29"/>
        <v>48</v>
      </c>
      <c r="E341" s="250">
        <v>6</v>
      </c>
      <c r="F341" s="250">
        <v>12</v>
      </c>
      <c r="G341" s="250">
        <f t="shared" si="32"/>
        <v>2009</v>
      </c>
      <c r="H341" s="151">
        <f>DATEVALUE(E341&amp;"/"&amp;F341&amp;"/"&amp;G341)</f>
        <v>40153</v>
      </c>
      <c r="I341" s="152"/>
      <c r="J341" s="90"/>
      <c r="K341" s="91"/>
      <c r="L341" s="209">
        <f t="shared" si="31"/>
      </c>
      <c r="M341" s="86"/>
      <c r="N341" s="87"/>
      <c r="O341" s="259">
        <f t="shared" si="28"/>
      </c>
      <c r="P341" s="92"/>
      <c r="Q341" s="93"/>
      <c r="R341" s="93"/>
      <c r="S341" s="93"/>
      <c r="T341" s="93"/>
      <c r="U341" s="90">
        <f t="shared" si="30"/>
      </c>
      <c r="V341" s="93">
        <f>IF(INFO!B$12&lt;&gt;"",IF(MONTH(H341)-MONTH(INFO!B$12)&gt;0,YEAR(H341)-YEAR(INFO!B$12),IF(MONTH(H341)-MONTH(INFO!B$12)=0,IF(DAY(H341)-DAY(INFO!B$12)&lt;0,YEAR(H341)-YEAR(INFO!B$12)-1,YEAR(H341)-YEAR(INFO!B$12)),YEAR(H341)-YEAR(INFO!B$12)-1)),"")</f>
      </c>
      <c r="W341" s="94"/>
      <c r="X341" s="269">
        <f>IF(INFO!$B$13&lt;&gt;"",IF(INFO!$B$13&lt;&gt;0,IF(W341&lt;&gt;"",IF(W341&lt;&gt;0,W341*100*100/(INFO!$B$13*INFO!$B$13),""),""),""),"")</f>
      </c>
    </row>
    <row r="342" spans="1:24" ht="12.75">
      <c r="A342" s="212">
        <f>COUNTIF($M$2:M342,"W")+COUNTIF($M$2:M342,"T")</f>
        <v>0</v>
      </c>
      <c r="B342" s="251">
        <f>COUNTIF($M$336:M342,"W")+COUNTIF($M$336:M342,"T")</f>
        <v>0</v>
      </c>
      <c r="C342" s="251">
        <f>COUNTIF($M$342:M342,"W")+COUNTIF($M$342:M342,"T")</f>
        <v>0</v>
      </c>
      <c r="D342" s="251">
        <f t="shared" si="29"/>
        <v>49</v>
      </c>
      <c r="E342" s="251">
        <v>7</v>
      </c>
      <c r="F342" s="251">
        <v>12</v>
      </c>
      <c r="G342" s="251">
        <f t="shared" si="32"/>
        <v>2009</v>
      </c>
      <c r="H342" s="153">
        <f>DATEVALUE(E342&amp;"/"&amp;F342&amp;"/"&amp;G342)</f>
        <v>40154</v>
      </c>
      <c r="I342" s="154"/>
      <c r="J342" s="46"/>
      <c r="K342" s="47"/>
      <c r="L342" s="207">
        <f t="shared" si="31"/>
      </c>
      <c r="M342" s="64"/>
      <c r="N342" s="49"/>
      <c r="O342" s="257">
        <f t="shared" si="28"/>
      </c>
      <c r="P342" s="48"/>
      <c r="Q342" s="50"/>
      <c r="R342" s="50"/>
      <c r="S342" s="50"/>
      <c r="T342" s="50"/>
      <c r="U342" s="62">
        <f t="shared" si="30"/>
      </c>
      <c r="V342" s="50">
        <f>IF(INFO!B$12&lt;&gt;"",IF(MONTH(H342)-MONTH(INFO!B$12)&gt;0,YEAR(H342)-YEAR(INFO!B$12),IF(MONTH(H342)-MONTH(INFO!B$12)=0,IF(DAY(H342)-DAY(INFO!B$12)&lt;0,YEAR(H342)-YEAR(INFO!B$12)-1,YEAR(H342)-YEAR(INFO!B$12)),YEAR(H342)-YEAR(INFO!B$12)-1)),"")</f>
      </c>
      <c r="W342" s="51"/>
      <c r="X342" s="267">
        <f>IF(INFO!$B$13&lt;&gt;"",IF(INFO!$B$13&lt;&gt;0,IF(W342&lt;&gt;"",IF(W342&lt;&gt;0,W342*100*100/(INFO!$B$13*INFO!$B$13),""),""),""),"")</f>
      </c>
    </row>
    <row r="343" spans="1:24" ht="12.75">
      <c r="A343" s="218">
        <f>COUNTIF($M$2:M343,"W")+COUNTIF($M$2:M343,"T")</f>
        <v>0</v>
      </c>
      <c r="B343" s="249">
        <f>COUNTIF($M$336:M343,"W")+COUNTIF($M$336:M343,"T")</f>
        <v>0</v>
      </c>
      <c r="C343" s="249">
        <f>COUNTIF($M$342:M343,"W")+COUNTIF($M$342:M343,"T")</f>
        <v>0</v>
      </c>
      <c r="D343" s="249">
        <f t="shared" si="29"/>
        <v>49</v>
      </c>
      <c r="E343" s="249">
        <v>8</v>
      </c>
      <c r="F343" s="249">
        <v>12</v>
      </c>
      <c r="G343" s="249">
        <f t="shared" si="32"/>
        <v>2009</v>
      </c>
      <c r="H343" s="40">
        <f>DATEVALUE(E343&amp;"/"&amp;F343&amp;"/"&amp;G343)</f>
        <v>40155</v>
      </c>
      <c r="I343" s="41"/>
      <c r="J343" s="7"/>
      <c r="K343" s="8"/>
      <c r="L343" s="207">
        <f t="shared" si="31"/>
      </c>
      <c r="M343" s="43"/>
      <c r="N343" s="10"/>
      <c r="O343" s="254">
        <f t="shared" si="28"/>
      </c>
      <c r="P343" s="11"/>
      <c r="Q343" s="12"/>
      <c r="R343" s="12"/>
      <c r="S343" s="12"/>
      <c r="T343" s="12"/>
      <c r="U343" s="9">
        <f t="shared" si="30"/>
      </c>
      <c r="V343" s="12">
        <f>IF(INFO!B$12&lt;&gt;"",IF(MONTH(H343)-MONTH(INFO!B$12)&gt;0,YEAR(H343)-YEAR(INFO!B$12),IF(MONTH(H343)-MONTH(INFO!B$12)=0,IF(DAY(H343)-DAY(INFO!B$12)&lt;0,YEAR(H343)-YEAR(INFO!B$12)-1,YEAR(H343)-YEAR(INFO!B$12)),YEAR(H343)-YEAR(INFO!B$12)-1)),"")</f>
      </c>
      <c r="W343" s="13"/>
      <c r="X343" s="264">
        <f>IF(INFO!$B$13&lt;&gt;"",IF(INFO!$B$13&lt;&gt;0,IF(W343&lt;&gt;"",IF(W343&lt;&gt;0,W343*100*100/(INFO!$B$13*INFO!$B$13),""),""),""),"")</f>
      </c>
    </row>
    <row r="344" spans="1:24" ht="12.75">
      <c r="A344" s="218">
        <f>COUNTIF($M$2:M344,"W")+COUNTIF($M$2:M344,"T")</f>
        <v>0</v>
      </c>
      <c r="B344" s="249">
        <f>COUNTIF($M$336:M344,"W")+COUNTIF($M$336:M344,"T")</f>
        <v>0</v>
      </c>
      <c r="C344" s="249">
        <f>COUNTIF($M$342:M344,"W")+COUNTIF($M$342:M344,"T")</f>
        <v>0</v>
      </c>
      <c r="D344" s="249">
        <f t="shared" si="29"/>
        <v>49</v>
      </c>
      <c r="E344" s="249">
        <v>9</v>
      </c>
      <c r="F344" s="249">
        <v>12</v>
      </c>
      <c r="G344" s="249">
        <f t="shared" si="32"/>
        <v>2009</v>
      </c>
      <c r="H344" s="40">
        <f>DATEVALUE(E344&amp;"/"&amp;F344&amp;"/"&amp;G344)</f>
        <v>40156</v>
      </c>
      <c r="I344" s="41"/>
      <c r="J344" s="7"/>
      <c r="K344" s="8"/>
      <c r="L344" s="207">
        <f t="shared" si="31"/>
      </c>
      <c r="M344" s="43"/>
      <c r="N344" s="16"/>
      <c r="O344" s="254">
        <f t="shared" si="28"/>
      </c>
      <c r="P344" s="11"/>
      <c r="Q344" s="12"/>
      <c r="R344" s="12"/>
      <c r="S344" s="12"/>
      <c r="T344" s="12"/>
      <c r="U344" s="9">
        <f t="shared" si="30"/>
      </c>
      <c r="V344" s="12">
        <f>IF(INFO!B$12&lt;&gt;"",IF(MONTH(H344)-MONTH(INFO!B$12)&gt;0,YEAR(H344)-YEAR(INFO!B$12),IF(MONTH(H344)-MONTH(INFO!B$12)=0,IF(DAY(H344)-DAY(INFO!B$12)&lt;0,YEAR(H344)-YEAR(INFO!B$12)-1,YEAR(H344)-YEAR(INFO!B$12)),YEAR(H344)-YEAR(INFO!B$12)-1)),"")</f>
      </c>
      <c r="W344" s="13"/>
      <c r="X344" s="264">
        <f>IF(INFO!$B$13&lt;&gt;"",IF(INFO!$B$13&lt;&gt;0,IF(W344&lt;&gt;"",IF(W344&lt;&gt;0,W344*100*100/(INFO!$B$13*INFO!$B$13),""),""),""),"")</f>
      </c>
    </row>
    <row r="345" spans="1:24" ht="12.75">
      <c r="A345" s="218">
        <f>COUNTIF($M$2:M345,"W")+COUNTIF($M$2:M345,"T")</f>
        <v>0</v>
      </c>
      <c r="B345" s="249">
        <f>COUNTIF($M$336:M345,"W")+COUNTIF($M$336:M345,"T")</f>
        <v>0</v>
      </c>
      <c r="C345" s="249">
        <f>COUNTIF($M$342:M345,"W")+COUNTIF($M$342:M345,"T")</f>
        <v>0</v>
      </c>
      <c r="D345" s="249">
        <f t="shared" si="29"/>
        <v>49</v>
      </c>
      <c r="E345" s="249">
        <v>10</v>
      </c>
      <c r="F345" s="249">
        <v>12</v>
      </c>
      <c r="G345" s="249">
        <f t="shared" si="32"/>
        <v>2009</v>
      </c>
      <c r="H345" s="40">
        <f>DATEVALUE(E345&amp;"/"&amp;F345&amp;"/"&amp;G345)</f>
        <v>40157</v>
      </c>
      <c r="I345" s="41"/>
      <c r="J345" s="7"/>
      <c r="K345" s="8"/>
      <c r="L345" s="207">
        <f t="shared" si="31"/>
      </c>
      <c r="M345" s="43"/>
      <c r="N345" s="10"/>
      <c r="O345" s="254">
        <f t="shared" si="28"/>
      </c>
      <c r="P345" s="11"/>
      <c r="Q345" s="12"/>
      <c r="R345" s="12"/>
      <c r="S345" s="12"/>
      <c r="T345" s="12"/>
      <c r="U345" s="9">
        <f t="shared" si="30"/>
      </c>
      <c r="V345" s="12">
        <f>IF(INFO!B$12&lt;&gt;"",IF(MONTH(H345)-MONTH(INFO!B$12)&gt;0,YEAR(H345)-YEAR(INFO!B$12),IF(MONTH(H345)-MONTH(INFO!B$12)=0,IF(DAY(H345)-DAY(INFO!B$12)&lt;0,YEAR(H345)-YEAR(INFO!B$12)-1,YEAR(H345)-YEAR(INFO!B$12)),YEAR(H345)-YEAR(INFO!B$12)-1)),"")</f>
      </c>
      <c r="W345" s="13"/>
      <c r="X345" s="264">
        <f>IF(INFO!$B$13&lt;&gt;"",IF(INFO!$B$13&lt;&gt;0,IF(W345&lt;&gt;"",IF(W345&lt;&gt;0,W345*100*100/(INFO!$B$13*INFO!$B$13),""),""),""),"")</f>
      </c>
    </row>
    <row r="346" spans="1:24" ht="12.75">
      <c r="A346" s="218">
        <f>COUNTIF($M$2:M346,"W")+COUNTIF($M$2:M346,"T")</f>
        <v>0</v>
      </c>
      <c r="B346" s="249">
        <f>COUNTIF($M$336:M346,"W")+COUNTIF($M$336:M346,"T")</f>
        <v>0</v>
      </c>
      <c r="C346" s="249">
        <f>COUNTIF($M$342:M346,"W")+COUNTIF($M$342:M346,"T")</f>
        <v>0</v>
      </c>
      <c r="D346" s="249">
        <f t="shared" si="29"/>
        <v>49</v>
      </c>
      <c r="E346" s="249">
        <v>11</v>
      </c>
      <c r="F346" s="249">
        <v>12</v>
      </c>
      <c r="G346" s="249">
        <f t="shared" si="32"/>
        <v>2009</v>
      </c>
      <c r="H346" s="40">
        <f>DATEVALUE(E346&amp;"/"&amp;F346&amp;"/"&amp;G346)</f>
        <v>40158</v>
      </c>
      <c r="I346" s="41"/>
      <c r="J346" s="7"/>
      <c r="K346" s="8"/>
      <c r="L346" s="207">
        <f t="shared" si="31"/>
      </c>
      <c r="M346" s="43"/>
      <c r="N346" s="16"/>
      <c r="O346" s="254">
        <f t="shared" si="28"/>
      </c>
      <c r="P346" s="11"/>
      <c r="Q346" s="12"/>
      <c r="R346" s="12"/>
      <c r="S346" s="12"/>
      <c r="T346" s="12"/>
      <c r="U346" s="9">
        <f t="shared" si="30"/>
      </c>
      <c r="V346" s="12">
        <f>IF(INFO!B$12&lt;&gt;"",IF(MONTH(H346)-MONTH(INFO!B$12)&gt;0,YEAR(H346)-YEAR(INFO!B$12),IF(MONTH(H346)-MONTH(INFO!B$12)=0,IF(DAY(H346)-DAY(INFO!B$12)&lt;0,YEAR(H346)-YEAR(INFO!B$12)-1,YEAR(H346)-YEAR(INFO!B$12)),YEAR(H346)-YEAR(INFO!B$12)-1)),"")</f>
      </c>
      <c r="W346" s="13"/>
      <c r="X346" s="264">
        <f>IF(INFO!$B$13&lt;&gt;"",IF(INFO!$B$13&lt;&gt;0,IF(W346&lt;&gt;"",IF(W346&lt;&gt;0,W346*100*100/(INFO!$B$13*INFO!$B$13),""),""),""),"")</f>
      </c>
    </row>
    <row r="347" spans="1:24" ht="12.75">
      <c r="A347" s="218">
        <f>COUNTIF($M$2:M347,"W")+COUNTIF($M$2:M347,"T")</f>
        <v>0</v>
      </c>
      <c r="B347" s="249">
        <f>COUNTIF($M$336:M347,"W")+COUNTIF($M$336:M347,"T")</f>
        <v>0</v>
      </c>
      <c r="C347" s="249">
        <f>COUNTIF($M$342:M347,"W")+COUNTIF($M$342:M347,"T")</f>
        <v>0</v>
      </c>
      <c r="D347" s="249">
        <f t="shared" si="29"/>
        <v>49</v>
      </c>
      <c r="E347" s="249">
        <v>12</v>
      </c>
      <c r="F347" s="249">
        <v>12</v>
      </c>
      <c r="G347" s="249">
        <f t="shared" si="32"/>
        <v>2009</v>
      </c>
      <c r="H347" s="40">
        <f>DATEVALUE(E347&amp;"/"&amp;F347&amp;"/"&amp;G347)</f>
        <v>40159</v>
      </c>
      <c r="I347" s="41"/>
      <c r="J347" s="67"/>
      <c r="K347" s="68"/>
      <c r="L347" s="208">
        <f t="shared" si="31"/>
      </c>
      <c r="M347" s="81"/>
      <c r="N347" s="82"/>
      <c r="O347" s="258">
        <f t="shared" si="28"/>
      </c>
      <c r="P347" s="63"/>
      <c r="Q347" s="69"/>
      <c r="R347" s="69"/>
      <c r="S347" s="69"/>
      <c r="T347" s="69"/>
      <c r="U347" s="67">
        <f t="shared" si="30"/>
      </c>
      <c r="V347" s="69">
        <f>IF(INFO!B$12&lt;&gt;"",IF(MONTH(H347)-MONTH(INFO!B$12)&gt;0,YEAR(H347)-YEAR(INFO!B$12),IF(MONTH(H347)-MONTH(INFO!B$12)=0,IF(DAY(H347)-DAY(INFO!B$12)&lt;0,YEAR(H347)-YEAR(INFO!B$12)-1,YEAR(H347)-YEAR(INFO!B$12)),YEAR(H347)-YEAR(INFO!B$12)-1)),"")</f>
      </c>
      <c r="W347" s="70"/>
      <c r="X347" s="268">
        <f>IF(INFO!$B$13&lt;&gt;"",IF(INFO!$B$13&lt;&gt;0,IF(W347&lt;&gt;"",IF(W347&lt;&gt;0,W347*100*100/(INFO!$B$13*INFO!$B$13),""),""),""),"")</f>
      </c>
    </row>
    <row r="348" spans="1:24" ht="13.5" thickBot="1">
      <c r="A348" s="166">
        <f>COUNTIF($M$2:M348,"W")+COUNTIF($M$2:M348,"T")</f>
        <v>0</v>
      </c>
      <c r="B348" s="250">
        <f>COUNTIF($M$336:M348,"W")+COUNTIF($M$336:M348,"T")</f>
        <v>0</v>
      </c>
      <c r="C348" s="250">
        <f>COUNTIF($M$342:M348,"W")+COUNTIF($M$342:M348,"T")</f>
        <v>0</v>
      </c>
      <c r="D348" s="250">
        <f t="shared" si="29"/>
        <v>49</v>
      </c>
      <c r="E348" s="250">
        <v>13</v>
      </c>
      <c r="F348" s="250">
        <v>12</v>
      </c>
      <c r="G348" s="250">
        <f t="shared" si="32"/>
        <v>2009</v>
      </c>
      <c r="H348" s="151">
        <f>DATEVALUE(E348&amp;"/"&amp;F348&amp;"/"&amp;G348)</f>
        <v>40160</v>
      </c>
      <c r="I348" s="152"/>
      <c r="J348" s="90"/>
      <c r="K348" s="91"/>
      <c r="L348" s="209">
        <f t="shared" si="31"/>
      </c>
      <c r="M348" s="86"/>
      <c r="N348" s="87"/>
      <c r="O348" s="259">
        <f t="shared" si="28"/>
      </c>
      <c r="P348" s="92"/>
      <c r="Q348" s="93"/>
      <c r="R348" s="93"/>
      <c r="S348" s="93"/>
      <c r="T348" s="93"/>
      <c r="U348" s="90">
        <f t="shared" si="30"/>
      </c>
      <c r="V348" s="93">
        <f>IF(INFO!B$12&lt;&gt;"",IF(MONTH(H348)-MONTH(INFO!B$12)&gt;0,YEAR(H348)-YEAR(INFO!B$12),IF(MONTH(H348)-MONTH(INFO!B$12)=0,IF(DAY(H348)-DAY(INFO!B$12)&lt;0,YEAR(H348)-YEAR(INFO!B$12)-1,YEAR(H348)-YEAR(INFO!B$12)),YEAR(H348)-YEAR(INFO!B$12)-1)),"")</f>
      </c>
      <c r="W348" s="94"/>
      <c r="X348" s="269">
        <f>IF(INFO!$B$13&lt;&gt;"",IF(INFO!$B$13&lt;&gt;0,IF(W348&lt;&gt;"",IF(W348&lt;&gt;0,W348*100*100/(INFO!$B$13*INFO!$B$13),""),""),""),"")</f>
      </c>
    </row>
    <row r="349" spans="1:24" ht="12.75">
      <c r="A349" s="212">
        <f>COUNTIF($M$2:M349,"W")+COUNTIF($M$2:M349,"T")</f>
        <v>0</v>
      </c>
      <c r="B349" s="251">
        <f>COUNTIF($M$336:M349,"W")+COUNTIF($M$336:M349,"T")</f>
        <v>0</v>
      </c>
      <c r="C349" s="251">
        <f>COUNTIF($M$349:M349,"W")+COUNTIF($M$349:M349,"T")</f>
        <v>0</v>
      </c>
      <c r="D349" s="251">
        <f t="shared" si="29"/>
        <v>50</v>
      </c>
      <c r="E349" s="251">
        <v>14</v>
      </c>
      <c r="F349" s="251">
        <v>12</v>
      </c>
      <c r="G349" s="251">
        <f t="shared" si="32"/>
        <v>2009</v>
      </c>
      <c r="H349" s="153">
        <f>DATEVALUE(E349&amp;"/"&amp;F349&amp;"/"&amp;G349)</f>
        <v>40161</v>
      </c>
      <c r="I349" s="154"/>
      <c r="J349" s="46"/>
      <c r="K349" s="47"/>
      <c r="L349" s="207">
        <f t="shared" si="31"/>
      </c>
      <c r="M349" s="64"/>
      <c r="N349" s="49"/>
      <c r="O349" s="257">
        <f t="shared" si="28"/>
      </c>
      <c r="P349" s="48"/>
      <c r="Q349" s="50"/>
      <c r="R349" s="50"/>
      <c r="S349" s="50"/>
      <c r="T349" s="50"/>
      <c r="U349" s="62">
        <f t="shared" si="30"/>
      </c>
      <c r="V349" s="50">
        <f>IF(INFO!B$12&lt;&gt;"",IF(MONTH(H349)-MONTH(INFO!B$12)&gt;0,YEAR(H349)-YEAR(INFO!B$12),IF(MONTH(H349)-MONTH(INFO!B$12)=0,IF(DAY(H349)-DAY(INFO!B$12)&lt;0,YEAR(H349)-YEAR(INFO!B$12)-1,YEAR(H349)-YEAR(INFO!B$12)),YEAR(H349)-YEAR(INFO!B$12)-1)),"")</f>
      </c>
      <c r="W349" s="51"/>
      <c r="X349" s="267">
        <f>IF(INFO!$B$13&lt;&gt;"",IF(INFO!$B$13&lt;&gt;0,IF(W349&lt;&gt;"",IF(W349&lt;&gt;0,W349*100*100/(INFO!$B$13*INFO!$B$13),""),""),""),"")</f>
      </c>
    </row>
    <row r="350" spans="1:24" ht="12.75">
      <c r="A350" s="218">
        <f>COUNTIF($M$2:M350,"W")+COUNTIF($M$2:M350,"T")</f>
        <v>0</v>
      </c>
      <c r="B350" s="249">
        <f>COUNTIF($M$336:M350,"W")+COUNTIF($M$336:M350,"T")</f>
        <v>0</v>
      </c>
      <c r="C350" s="249">
        <f>COUNTIF($M$349:M350,"W")+COUNTIF($M$349:M350,"T")</f>
        <v>0</v>
      </c>
      <c r="D350" s="249">
        <f t="shared" si="29"/>
        <v>50</v>
      </c>
      <c r="E350" s="249">
        <v>15</v>
      </c>
      <c r="F350" s="249">
        <v>12</v>
      </c>
      <c r="G350" s="249">
        <f t="shared" si="32"/>
        <v>2009</v>
      </c>
      <c r="H350" s="40">
        <f>DATEVALUE(E350&amp;"/"&amp;F350&amp;"/"&amp;G350)</f>
        <v>40162</v>
      </c>
      <c r="I350" s="41"/>
      <c r="J350" s="7"/>
      <c r="K350" s="8"/>
      <c r="L350" s="207">
        <f t="shared" si="31"/>
      </c>
      <c r="M350" s="43"/>
      <c r="N350" s="10"/>
      <c r="O350" s="254">
        <f t="shared" si="28"/>
      </c>
      <c r="P350" s="11"/>
      <c r="Q350" s="12"/>
      <c r="R350" s="12"/>
      <c r="S350" s="12"/>
      <c r="T350" s="12"/>
      <c r="U350" s="9">
        <f t="shared" si="30"/>
      </c>
      <c r="V350" s="12">
        <f>IF(INFO!B$12&lt;&gt;"",IF(MONTH(H350)-MONTH(INFO!B$12)&gt;0,YEAR(H350)-YEAR(INFO!B$12),IF(MONTH(H350)-MONTH(INFO!B$12)=0,IF(DAY(H350)-DAY(INFO!B$12)&lt;0,YEAR(H350)-YEAR(INFO!B$12)-1,YEAR(H350)-YEAR(INFO!B$12)),YEAR(H350)-YEAR(INFO!B$12)-1)),"")</f>
      </c>
      <c r="W350" s="13"/>
      <c r="X350" s="264">
        <f>IF(INFO!$B$13&lt;&gt;"",IF(INFO!$B$13&lt;&gt;0,IF(W350&lt;&gt;"",IF(W350&lt;&gt;0,W350*100*100/(INFO!$B$13*INFO!$B$13),""),""),""),"")</f>
      </c>
    </row>
    <row r="351" spans="1:24" ht="12.75">
      <c r="A351" s="218">
        <f>COUNTIF($M$2:M351,"W")+COUNTIF($M$2:M351,"T")</f>
        <v>0</v>
      </c>
      <c r="B351" s="249">
        <f>COUNTIF($M$336:M351,"W")+COUNTIF($M$336:M351,"T")</f>
        <v>0</v>
      </c>
      <c r="C351" s="249">
        <f>COUNTIF($M$349:M351,"W")+COUNTIF($M$349:M351,"T")</f>
        <v>0</v>
      </c>
      <c r="D351" s="249">
        <f t="shared" si="29"/>
        <v>50</v>
      </c>
      <c r="E351" s="249">
        <v>16</v>
      </c>
      <c r="F351" s="249">
        <v>12</v>
      </c>
      <c r="G351" s="249">
        <f t="shared" si="32"/>
        <v>2009</v>
      </c>
      <c r="H351" s="40">
        <f>DATEVALUE(E351&amp;"/"&amp;F351&amp;"/"&amp;G351)</f>
        <v>40163</v>
      </c>
      <c r="I351" s="41"/>
      <c r="J351" s="7"/>
      <c r="K351" s="8"/>
      <c r="L351" s="207">
        <f t="shared" si="31"/>
      </c>
      <c r="M351" s="43"/>
      <c r="N351" s="16"/>
      <c r="O351" s="254">
        <f t="shared" si="28"/>
      </c>
      <c r="P351" s="11"/>
      <c r="Q351" s="12"/>
      <c r="R351" s="12"/>
      <c r="S351" s="12"/>
      <c r="T351" s="12"/>
      <c r="U351" s="9">
        <f t="shared" si="30"/>
      </c>
      <c r="V351" s="12">
        <f>IF(INFO!B$12&lt;&gt;"",IF(MONTH(H351)-MONTH(INFO!B$12)&gt;0,YEAR(H351)-YEAR(INFO!B$12),IF(MONTH(H351)-MONTH(INFO!B$12)=0,IF(DAY(H351)-DAY(INFO!B$12)&lt;0,YEAR(H351)-YEAR(INFO!B$12)-1,YEAR(H351)-YEAR(INFO!B$12)),YEAR(H351)-YEAR(INFO!B$12)-1)),"")</f>
      </c>
      <c r="W351" s="13"/>
      <c r="X351" s="264">
        <f>IF(INFO!$B$13&lt;&gt;"",IF(INFO!$B$13&lt;&gt;0,IF(W351&lt;&gt;"",IF(W351&lt;&gt;0,W351*100*100/(INFO!$B$13*INFO!$B$13),""),""),""),"")</f>
      </c>
    </row>
    <row r="352" spans="1:24" ht="12.75">
      <c r="A352" s="218">
        <f>COUNTIF($M$2:M352,"W")+COUNTIF($M$2:M352,"T")</f>
        <v>0</v>
      </c>
      <c r="B352" s="249">
        <f>COUNTIF($M$336:M352,"W")+COUNTIF($M$336:M352,"T")</f>
        <v>0</v>
      </c>
      <c r="C352" s="249">
        <f>COUNTIF($M$349:M352,"W")+COUNTIF($M$349:M352,"T")</f>
        <v>0</v>
      </c>
      <c r="D352" s="249">
        <f t="shared" si="29"/>
        <v>50</v>
      </c>
      <c r="E352" s="249">
        <v>17</v>
      </c>
      <c r="F352" s="249">
        <v>12</v>
      </c>
      <c r="G352" s="249">
        <f t="shared" si="32"/>
        <v>2009</v>
      </c>
      <c r="H352" s="40">
        <f>DATEVALUE(E352&amp;"/"&amp;F352&amp;"/"&amp;G352)</f>
        <v>40164</v>
      </c>
      <c r="I352" s="41"/>
      <c r="J352" s="7"/>
      <c r="K352" s="8"/>
      <c r="L352" s="207">
        <f t="shared" si="31"/>
      </c>
      <c r="M352" s="43"/>
      <c r="N352" s="10"/>
      <c r="O352" s="254">
        <f t="shared" si="28"/>
      </c>
      <c r="P352" s="11"/>
      <c r="Q352" s="12"/>
      <c r="R352" s="12"/>
      <c r="S352" s="12"/>
      <c r="T352" s="12"/>
      <c r="U352" s="9">
        <f t="shared" si="30"/>
      </c>
      <c r="V352" s="12">
        <f>IF(INFO!B$12&lt;&gt;"",IF(MONTH(H352)-MONTH(INFO!B$12)&gt;0,YEAR(H352)-YEAR(INFO!B$12),IF(MONTH(H352)-MONTH(INFO!B$12)=0,IF(DAY(H352)-DAY(INFO!B$12)&lt;0,YEAR(H352)-YEAR(INFO!B$12)-1,YEAR(H352)-YEAR(INFO!B$12)),YEAR(H352)-YEAR(INFO!B$12)-1)),"")</f>
      </c>
      <c r="W352" s="13"/>
      <c r="X352" s="264">
        <f>IF(INFO!$B$13&lt;&gt;"",IF(INFO!$B$13&lt;&gt;0,IF(W352&lt;&gt;"",IF(W352&lt;&gt;0,W352*100*100/(INFO!$B$13*INFO!$B$13),""),""),""),"")</f>
      </c>
    </row>
    <row r="353" spans="1:24" ht="12.75">
      <c r="A353" s="218">
        <f>COUNTIF($M$2:M353,"W")+COUNTIF($M$2:M353,"T")</f>
        <v>0</v>
      </c>
      <c r="B353" s="249">
        <f>COUNTIF($M$336:M353,"W")+COUNTIF($M$336:M353,"T")</f>
        <v>0</v>
      </c>
      <c r="C353" s="249">
        <f>COUNTIF($M$349:M353,"W")+COUNTIF($M$349:M353,"T")</f>
        <v>0</v>
      </c>
      <c r="D353" s="249">
        <f t="shared" si="29"/>
        <v>50</v>
      </c>
      <c r="E353" s="249">
        <v>18</v>
      </c>
      <c r="F353" s="249">
        <v>12</v>
      </c>
      <c r="G353" s="249">
        <f t="shared" si="32"/>
        <v>2009</v>
      </c>
      <c r="H353" s="40">
        <f>DATEVALUE(E353&amp;"/"&amp;F353&amp;"/"&amp;G353)</f>
        <v>40165</v>
      </c>
      <c r="I353" s="41"/>
      <c r="J353" s="7"/>
      <c r="K353" s="8"/>
      <c r="L353" s="207">
        <f t="shared" si="31"/>
      </c>
      <c r="M353" s="43"/>
      <c r="N353" s="16"/>
      <c r="O353" s="254">
        <f t="shared" si="28"/>
      </c>
      <c r="P353" s="11"/>
      <c r="Q353" s="12"/>
      <c r="R353" s="12"/>
      <c r="S353" s="12"/>
      <c r="T353" s="12"/>
      <c r="U353" s="9">
        <f t="shared" si="30"/>
      </c>
      <c r="V353" s="12">
        <f>IF(INFO!B$12&lt;&gt;"",IF(MONTH(H353)-MONTH(INFO!B$12)&gt;0,YEAR(H353)-YEAR(INFO!B$12),IF(MONTH(H353)-MONTH(INFO!B$12)=0,IF(DAY(H353)-DAY(INFO!B$12)&lt;0,YEAR(H353)-YEAR(INFO!B$12)-1,YEAR(H353)-YEAR(INFO!B$12)),YEAR(H353)-YEAR(INFO!B$12)-1)),"")</f>
      </c>
      <c r="W353" s="13"/>
      <c r="X353" s="264">
        <f>IF(INFO!$B$13&lt;&gt;"",IF(INFO!$B$13&lt;&gt;0,IF(W353&lt;&gt;"",IF(W353&lt;&gt;0,W353*100*100/(INFO!$B$13*INFO!$B$13),""),""),""),"")</f>
      </c>
    </row>
    <row r="354" spans="1:24" ht="12.75">
      <c r="A354" s="218">
        <f>COUNTIF($M$2:M354,"W")+COUNTIF($M$2:M354,"T")</f>
        <v>0</v>
      </c>
      <c r="B354" s="249">
        <f>COUNTIF($M$336:M354,"W")+COUNTIF($M$336:M354,"T")</f>
        <v>0</v>
      </c>
      <c r="C354" s="249">
        <f>COUNTIF($M$349:M354,"W")+COUNTIF($M$349:M354,"T")</f>
        <v>0</v>
      </c>
      <c r="D354" s="249">
        <f t="shared" si="29"/>
        <v>50</v>
      </c>
      <c r="E354" s="249">
        <v>19</v>
      </c>
      <c r="F354" s="249">
        <v>12</v>
      </c>
      <c r="G354" s="249">
        <f t="shared" si="32"/>
        <v>2009</v>
      </c>
      <c r="H354" s="40">
        <f>DATEVALUE(E354&amp;"/"&amp;F354&amp;"/"&amp;G354)</f>
        <v>40166</v>
      </c>
      <c r="I354" s="41"/>
      <c r="J354" s="67"/>
      <c r="K354" s="68"/>
      <c r="L354" s="208">
        <f t="shared" si="31"/>
      </c>
      <c r="M354" s="81"/>
      <c r="N354" s="82"/>
      <c r="O354" s="258">
        <f t="shared" si="28"/>
      </c>
      <c r="P354" s="63"/>
      <c r="Q354" s="69"/>
      <c r="R354" s="69"/>
      <c r="S354" s="69"/>
      <c r="T354" s="69"/>
      <c r="U354" s="67">
        <f t="shared" si="30"/>
      </c>
      <c r="V354" s="69">
        <f>IF(INFO!B$12&lt;&gt;"",IF(MONTH(H354)-MONTH(INFO!B$12)&gt;0,YEAR(H354)-YEAR(INFO!B$12),IF(MONTH(H354)-MONTH(INFO!B$12)=0,IF(DAY(H354)-DAY(INFO!B$12)&lt;0,YEAR(H354)-YEAR(INFO!B$12)-1,YEAR(H354)-YEAR(INFO!B$12)),YEAR(H354)-YEAR(INFO!B$12)-1)),"")</f>
      </c>
      <c r="W354" s="70"/>
      <c r="X354" s="268">
        <f>IF(INFO!$B$13&lt;&gt;"",IF(INFO!$B$13&lt;&gt;0,IF(W354&lt;&gt;"",IF(W354&lt;&gt;0,W354*100*100/(INFO!$B$13*INFO!$B$13),""),""),""),"")</f>
      </c>
    </row>
    <row r="355" spans="1:24" ht="13.5" thickBot="1">
      <c r="A355" s="166">
        <f>COUNTIF($M$2:M355,"W")+COUNTIF($M$2:M355,"T")</f>
        <v>0</v>
      </c>
      <c r="B355" s="250">
        <f>COUNTIF($M$336:M355,"W")+COUNTIF($M$336:M355,"T")</f>
        <v>0</v>
      </c>
      <c r="C355" s="250">
        <f>COUNTIF($M$349:M355,"W")+COUNTIF($M$349:M355,"T")</f>
        <v>0</v>
      </c>
      <c r="D355" s="250">
        <f t="shared" si="29"/>
        <v>50</v>
      </c>
      <c r="E355" s="250">
        <v>20</v>
      </c>
      <c r="F355" s="250">
        <v>12</v>
      </c>
      <c r="G355" s="250">
        <f t="shared" si="32"/>
        <v>2009</v>
      </c>
      <c r="H355" s="151">
        <f>DATEVALUE(E355&amp;"/"&amp;F355&amp;"/"&amp;G355)</f>
        <v>40167</v>
      </c>
      <c r="I355" s="152"/>
      <c r="J355" s="90"/>
      <c r="K355" s="91"/>
      <c r="L355" s="209">
        <f t="shared" si="31"/>
      </c>
      <c r="M355" s="86"/>
      <c r="N355" s="87"/>
      <c r="O355" s="259">
        <f t="shared" si="28"/>
      </c>
      <c r="P355" s="92"/>
      <c r="Q355" s="93"/>
      <c r="R355" s="93"/>
      <c r="S355" s="93"/>
      <c r="T355" s="93"/>
      <c r="U355" s="90">
        <f t="shared" si="30"/>
      </c>
      <c r="V355" s="93">
        <f>IF(INFO!B$12&lt;&gt;"",IF(MONTH(H355)-MONTH(INFO!B$12)&gt;0,YEAR(H355)-YEAR(INFO!B$12),IF(MONTH(H355)-MONTH(INFO!B$12)=0,IF(DAY(H355)-DAY(INFO!B$12)&lt;0,YEAR(H355)-YEAR(INFO!B$12)-1,YEAR(H355)-YEAR(INFO!B$12)),YEAR(H355)-YEAR(INFO!B$12)-1)),"")</f>
      </c>
      <c r="W355" s="94"/>
      <c r="X355" s="269">
        <f>IF(INFO!$B$13&lt;&gt;"",IF(INFO!$B$13&lt;&gt;0,IF(W355&lt;&gt;"",IF(W355&lt;&gt;0,W355*100*100/(INFO!$B$13*INFO!$B$13),""),""),""),"")</f>
      </c>
    </row>
    <row r="356" spans="1:24" ht="12.75">
      <c r="A356" s="212">
        <f>COUNTIF($M$2:M356,"W")+COUNTIF($M$2:M356,"T")</f>
        <v>0</v>
      </c>
      <c r="B356" s="251">
        <f>COUNTIF($M$336:M356,"W")+COUNTIF($M$336:M356,"T")</f>
        <v>0</v>
      </c>
      <c r="C356" s="251">
        <f>COUNTIF($M$356:M356,"W")+COUNTIF($M$356:M356,"T")</f>
        <v>0</v>
      </c>
      <c r="D356" s="251">
        <f t="shared" si="29"/>
        <v>51</v>
      </c>
      <c r="E356" s="251">
        <v>21</v>
      </c>
      <c r="F356" s="251">
        <v>12</v>
      </c>
      <c r="G356" s="251">
        <f t="shared" si="32"/>
        <v>2009</v>
      </c>
      <c r="H356" s="153">
        <f>DATEVALUE(E356&amp;"/"&amp;F356&amp;"/"&amp;G356)</f>
        <v>40168</v>
      </c>
      <c r="I356" s="154"/>
      <c r="J356" s="46"/>
      <c r="K356" s="47"/>
      <c r="L356" s="207">
        <f t="shared" si="31"/>
      </c>
      <c r="M356" s="64"/>
      <c r="N356" s="49"/>
      <c r="O356" s="257">
        <f t="shared" si="28"/>
      </c>
      <c r="P356" s="48"/>
      <c r="Q356" s="50"/>
      <c r="R356" s="50"/>
      <c r="S356" s="50"/>
      <c r="T356" s="50"/>
      <c r="U356" s="62">
        <f t="shared" si="30"/>
      </c>
      <c r="V356" s="50">
        <f>IF(INFO!B$12&lt;&gt;"",IF(MONTH(H356)-MONTH(INFO!B$12)&gt;0,YEAR(H356)-YEAR(INFO!B$12),IF(MONTH(H356)-MONTH(INFO!B$12)=0,IF(DAY(H356)-DAY(INFO!B$12)&lt;0,YEAR(H356)-YEAR(INFO!B$12)-1,YEAR(H356)-YEAR(INFO!B$12)),YEAR(H356)-YEAR(INFO!B$12)-1)),"")</f>
      </c>
      <c r="W356" s="51"/>
      <c r="X356" s="267">
        <f>IF(INFO!$B$13&lt;&gt;"",IF(INFO!$B$13&lt;&gt;0,IF(W356&lt;&gt;"",IF(W356&lt;&gt;0,W356*100*100/(INFO!$B$13*INFO!$B$13),""),""),""),"")</f>
      </c>
    </row>
    <row r="357" spans="1:24" ht="12.75">
      <c r="A357" s="218">
        <f>COUNTIF($M$2:M357,"W")+COUNTIF($M$2:M357,"T")</f>
        <v>0</v>
      </c>
      <c r="B357" s="249">
        <f>COUNTIF($M$336:M357,"W")+COUNTIF($M$336:M357,"T")</f>
        <v>0</v>
      </c>
      <c r="C357" s="249">
        <f>COUNTIF($M$356:M357,"W")+COUNTIF($M$356:M357,"T")</f>
        <v>0</v>
      </c>
      <c r="D357" s="249">
        <f t="shared" si="29"/>
        <v>51</v>
      </c>
      <c r="E357" s="249">
        <v>22</v>
      </c>
      <c r="F357" s="249">
        <v>12</v>
      </c>
      <c r="G357" s="249">
        <f t="shared" si="32"/>
        <v>2009</v>
      </c>
      <c r="H357" s="40">
        <f>DATEVALUE(E357&amp;"/"&amp;F357&amp;"/"&amp;G357)</f>
        <v>40169</v>
      </c>
      <c r="I357" s="41"/>
      <c r="J357" s="7"/>
      <c r="K357" s="8"/>
      <c r="L357" s="207">
        <f t="shared" si="31"/>
      </c>
      <c r="M357" s="43"/>
      <c r="N357" s="10"/>
      <c r="O357" s="254">
        <f t="shared" si="28"/>
      </c>
      <c r="P357" s="11"/>
      <c r="Q357" s="12"/>
      <c r="R357" s="12"/>
      <c r="S357" s="12"/>
      <c r="T357" s="12"/>
      <c r="U357" s="9">
        <f t="shared" si="30"/>
      </c>
      <c r="V357" s="12">
        <f>IF(INFO!B$12&lt;&gt;"",IF(MONTH(H357)-MONTH(INFO!B$12)&gt;0,YEAR(H357)-YEAR(INFO!B$12),IF(MONTH(H357)-MONTH(INFO!B$12)=0,IF(DAY(H357)-DAY(INFO!B$12)&lt;0,YEAR(H357)-YEAR(INFO!B$12)-1,YEAR(H357)-YEAR(INFO!B$12)),YEAR(H357)-YEAR(INFO!B$12)-1)),"")</f>
      </c>
      <c r="W357" s="13"/>
      <c r="X357" s="264">
        <f>IF(INFO!$B$13&lt;&gt;"",IF(INFO!$B$13&lt;&gt;0,IF(W357&lt;&gt;"",IF(W357&lt;&gt;0,W357*100*100/(INFO!$B$13*INFO!$B$13),""),""),""),"")</f>
      </c>
    </row>
    <row r="358" spans="1:24" ht="12.75">
      <c r="A358" s="218">
        <f>COUNTIF($M$2:M358,"W")+COUNTIF($M$2:M358,"T")</f>
        <v>0</v>
      </c>
      <c r="B358" s="249">
        <f>COUNTIF($M$336:M358,"W")+COUNTIF($M$336:M358,"T")</f>
        <v>0</v>
      </c>
      <c r="C358" s="249">
        <f>COUNTIF($M$356:M358,"W")+COUNTIF($M$356:M358,"T")</f>
        <v>0</v>
      </c>
      <c r="D358" s="249">
        <f t="shared" si="29"/>
        <v>51</v>
      </c>
      <c r="E358" s="249">
        <v>23</v>
      </c>
      <c r="F358" s="249">
        <v>12</v>
      </c>
      <c r="G358" s="249">
        <f t="shared" si="32"/>
        <v>2009</v>
      </c>
      <c r="H358" s="40">
        <f>DATEVALUE(E358&amp;"/"&amp;F358&amp;"/"&amp;G358)</f>
        <v>40170</v>
      </c>
      <c r="I358" s="41"/>
      <c r="J358" s="7"/>
      <c r="K358" s="8"/>
      <c r="L358" s="207">
        <f t="shared" si="31"/>
      </c>
      <c r="M358" s="43"/>
      <c r="N358" s="16"/>
      <c r="O358" s="254">
        <f t="shared" si="28"/>
      </c>
      <c r="P358" s="11"/>
      <c r="Q358" s="12"/>
      <c r="R358" s="12"/>
      <c r="S358" s="12"/>
      <c r="T358" s="12"/>
      <c r="U358" s="9">
        <f t="shared" si="30"/>
      </c>
      <c r="V358" s="12">
        <f>IF(INFO!B$12&lt;&gt;"",IF(MONTH(H358)-MONTH(INFO!B$12)&gt;0,YEAR(H358)-YEAR(INFO!B$12),IF(MONTH(H358)-MONTH(INFO!B$12)=0,IF(DAY(H358)-DAY(INFO!B$12)&lt;0,YEAR(H358)-YEAR(INFO!B$12)-1,YEAR(H358)-YEAR(INFO!B$12)),YEAR(H358)-YEAR(INFO!B$12)-1)),"")</f>
      </c>
      <c r="W358" s="13"/>
      <c r="X358" s="264">
        <f>IF(INFO!$B$13&lt;&gt;"",IF(INFO!$B$13&lt;&gt;0,IF(W358&lt;&gt;"",IF(W358&lt;&gt;0,W358*100*100/(INFO!$B$13*INFO!$B$13),""),""),""),"")</f>
      </c>
    </row>
    <row r="359" spans="1:24" ht="12.75">
      <c r="A359" s="218">
        <f>COUNTIF($M$2:M359,"W")+COUNTIF($M$2:M359,"T")</f>
        <v>0</v>
      </c>
      <c r="B359" s="249">
        <f>COUNTIF($M$336:M359,"W")+COUNTIF($M$336:M359,"T")</f>
        <v>0</v>
      </c>
      <c r="C359" s="249">
        <f>COUNTIF($M$356:M359,"W")+COUNTIF($M$356:M359,"T")</f>
        <v>0</v>
      </c>
      <c r="D359" s="249">
        <f t="shared" si="29"/>
        <v>51</v>
      </c>
      <c r="E359" s="249">
        <v>24</v>
      </c>
      <c r="F359" s="249">
        <v>12</v>
      </c>
      <c r="G359" s="249">
        <f t="shared" si="32"/>
        <v>2009</v>
      </c>
      <c r="H359" s="40">
        <f>DATEVALUE(E359&amp;"/"&amp;F359&amp;"/"&amp;G359)</f>
        <v>40171</v>
      </c>
      <c r="I359" s="41"/>
      <c r="J359" s="7"/>
      <c r="K359" s="8"/>
      <c r="L359" s="207">
        <f t="shared" si="31"/>
      </c>
      <c r="M359" s="43"/>
      <c r="N359" s="10"/>
      <c r="O359" s="254">
        <f t="shared" si="28"/>
      </c>
      <c r="P359" s="11"/>
      <c r="Q359" s="12"/>
      <c r="R359" s="12"/>
      <c r="S359" s="12"/>
      <c r="T359" s="12"/>
      <c r="U359" s="9">
        <f t="shared" si="30"/>
      </c>
      <c r="V359" s="12">
        <f>IF(INFO!B$12&lt;&gt;"",IF(MONTH(H359)-MONTH(INFO!B$12)&gt;0,YEAR(H359)-YEAR(INFO!B$12),IF(MONTH(H359)-MONTH(INFO!B$12)=0,IF(DAY(H359)-DAY(INFO!B$12)&lt;0,YEAR(H359)-YEAR(INFO!B$12)-1,YEAR(H359)-YEAR(INFO!B$12)),YEAR(H359)-YEAR(INFO!B$12)-1)),"")</f>
      </c>
      <c r="W359" s="13"/>
      <c r="X359" s="264">
        <f>IF(INFO!$B$13&lt;&gt;"",IF(INFO!$B$13&lt;&gt;0,IF(W359&lt;&gt;"",IF(W359&lt;&gt;0,W359*100*100/(INFO!$B$13*INFO!$B$13),""),""),""),"")</f>
      </c>
    </row>
    <row r="360" spans="1:24" ht="12.75">
      <c r="A360" s="218">
        <f>COUNTIF($M$2:M360,"W")+COUNTIF($M$2:M360,"T")</f>
        <v>0</v>
      </c>
      <c r="B360" s="249">
        <f>COUNTIF($M$336:M360,"W")+COUNTIF($M$336:M360,"T")</f>
        <v>0</v>
      </c>
      <c r="C360" s="249">
        <f>COUNTIF($M$356:M360,"W")+COUNTIF($M$356:M360,"T")</f>
        <v>0</v>
      </c>
      <c r="D360" s="249">
        <f t="shared" si="29"/>
        <v>51</v>
      </c>
      <c r="E360" s="249">
        <v>25</v>
      </c>
      <c r="F360" s="249">
        <v>12</v>
      </c>
      <c r="G360" s="249">
        <f t="shared" si="32"/>
        <v>2009</v>
      </c>
      <c r="H360" s="40">
        <f>DATEVALUE(E360&amp;"/"&amp;F360&amp;"/"&amp;G360)</f>
        <v>40172</v>
      </c>
      <c r="I360" s="41"/>
      <c r="J360" s="67"/>
      <c r="K360" s="68"/>
      <c r="L360" s="208">
        <f t="shared" si="31"/>
      </c>
      <c r="M360" s="81"/>
      <c r="N360" s="25"/>
      <c r="O360" s="258">
        <f t="shared" si="28"/>
      </c>
      <c r="P360" s="63"/>
      <c r="Q360" s="69"/>
      <c r="R360" s="69"/>
      <c r="S360" s="69"/>
      <c r="T360" s="69"/>
      <c r="U360" s="67">
        <f t="shared" si="30"/>
      </c>
      <c r="V360" s="69">
        <f>IF(INFO!B$12&lt;&gt;"",IF(MONTH(H360)-MONTH(INFO!B$12)&gt;0,YEAR(H360)-YEAR(INFO!B$12),IF(MONTH(H360)-MONTH(INFO!B$12)=0,IF(DAY(H360)-DAY(INFO!B$12)&lt;0,YEAR(H360)-YEAR(INFO!B$12)-1,YEAR(H360)-YEAR(INFO!B$12)),YEAR(H360)-YEAR(INFO!B$12)-1)),"")</f>
      </c>
      <c r="W360" s="70"/>
      <c r="X360" s="268">
        <f>IF(INFO!$B$13&lt;&gt;"",IF(INFO!$B$13&lt;&gt;0,IF(W360&lt;&gt;"",IF(W360&lt;&gt;0,W360*100*100/(INFO!$B$13*INFO!$B$13),""),""),""),"")</f>
      </c>
    </row>
    <row r="361" spans="1:24" ht="12.75">
      <c r="A361" s="218">
        <f>COUNTIF($M$2:M361,"W")+COUNTIF($M$2:M361,"T")</f>
        <v>0</v>
      </c>
      <c r="B361" s="249">
        <f>COUNTIF($M$336:M361,"W")+COUNTIF($M$336:M361,"T")</f>
        <v>0</v>
      </c>
      <c r="C361" s="249">
        <f>COUNTIF($M$356:M361,"W")+COUNTIF($M$356:M361,"T")</f>
        <v>0</v>
      </c>
      <c r="D361" s="249">
        <f t="shared" si="29"/>
        <v>51</v>
      </c>
      <c r="E361" s="249">
        <v>26</v>
      </c>
      <c r="F361" s="249">
        <v>12</v>
      </c>
      <c r="G361" s="249">
        <f t="shared" si="32"/>
        <v>2009</v>
      </c>
      <c r="H361" s="40">
        <f>DATEVALUE(E361&amp;"/"&amp;F361&amp;"/"&amp;G361)</f>
        <v>40173</v>
      </c>
      <c r="I361" s="41"/>
      <c r="J361" s="67"/>
      <c r="K361" s="68"/>
      <c r="L361" s="208">
        <f t="shared" si="31"/>
      </c>
      <c r="M361" s="81"/>
      <c r="N361" s="82"/>
      <c r="O361" s="258">
        <f t="shared" si="28"/>
      </c>
      <c r="P361" s="63"/>
      <c r="Q361" s="69"/>
      <c r="R361" s="69"/>
      <c r="S361" s="69"/>
      <c r="T361" s="69"/>
      <c r="U361" s="67">
        <f t="shared" si="30"/>
      </c>
      <c r="V361" s="69">
        <f>IF(INFO!B$12&lt;&gt;"",IF(MONTH(H361)-MONTH(INFO!B$12)&gt;0,YEAR(H361)-YEAR(INFO!B$12),IF(MONTH(H361)-MONTH(INFO!B$12)=0,IF(DAY(H361)-DAY(INFO!B$12)&lt;0,YEAR(H361)-YEAR(INFO!B$12)-1,YEAR(H361)-YEAR(INFO!B$12)),YEAR(H361)-YEAR(INFO!B$12)-1)),"")</f>
      </c>
      <c r="W361" s="70"/>
      <c r="X361" s="268">
        <f>IF(INFO!$B$13&lt;&gt;"",IF(INFO!$B$13&lt;&gt;0,IF(W361&lt;&gt;"",IF(W361&lt;&gt;0,W361*100*100/(INFO!$B$13*INFO!$B$13),""),""),""),"")</f>
      </c>
    </row>
    <row r="362" spans="1:24" ht="13.5" thickBot="1">
      <c r="A362" s="166">
        <f>COUNTIF($M$2:M362,"W")+COUNTIF($M$2:M362,"T")</f>
        <v>0</v>
      </c>
      <c r="B362" s="250">
        <f>COUNTIF($M$336:M362,"W")+COUNTIF($M$336:M362,"T")</f>
        <v>0</v>
      </c>
      <c r="C362" s="250">
        <f>COUNTIF($M$356:M362,"W")+COUNTIF($M$356:M362,"T")</f>
        <v>0</v>
      </c>
      <c r="D362" s="250">
        <f t="shared" si="29"/>
        <v>51</v>
      </c>
      <c r="E362" s="250">
        <v>27</v>
      </c>
      <c r="F362" s="250">
        <v>12</v>
      </c>
      <c r="G362" s="250">
        <f t="shared" si="32"/>
        <v>2009</v>
      </c>
      <c r="H362" s="151">
        <f>DATEVALUE(E362&amp;"/"&amp;F362&amp;"/"&amp;G362)</f>
        <v>40174</v>
      </c>
      <c r="I362" s="152"/>
      <c r="J362" s="90"/>
      <c r="K362" s="91"/>
      <c r="L362" s="209">
        <f t="shared" si="31"/>
      </c>
      <c r="M362" s="86"/>
      <c r="N362" s="87"/>
      <c r="O362" s="259">
        <f t="shared" si="28"/>
      </c>
      <c r="P362" s="92"/>
      <c r="Q362" s="93"/>
      <c r="R362" s="93"/>
      <c r="S362" s="93"/>
      <c r="T362" s="93"/>
      <c r="U362" s="90">
        <f t="shared" si="30"/>
      </c>
      <c r="V362" s="93">
        <f>IF(INFO!B$12&lt;&gt;"",IF(MONTH(H362)-MONTH(INFO!B$12)&gt;0,YEAR(H362)-YEAR(INFO!B$12),IF(MONTH(H362)-MONTH(INFO!B$12)=0,IF(DAY(H362)-DAY(INFO!B$12)&lt;0,YEAR(H362)-YEAR(INFO!B$12)-1,YEAR(H362)-YEAR(INFO!B$12)),YEAR(H362)-YEAR(INFO!B$12)-1)),"")</f>
      </c>
      <c r="W362" s="94"/>
      <c r="X362" s="269">
        <f>IF(INFO!$B$13&lt;&gt;"",IF(INFO!$B$13&lt;&gt;0,IF(W362&lt;&gt;"",IF(W362&lt;&gt;0,W362*100*100/(INFO!$B$13*INFO!$B$13),""),""),""),"")</f>
      </c>
    </row>
    <row r="363" spans="1:24" ht="12.75">
      <c r="A363" s="212">
        <f>COUNTIF($M$2:M363,"W")+COUNTIF($M$2:M363,"T")</f>
        <v>0</v>
      </c>
      <c r="B363" s="251">
        <f>COUNTIF($M$336:M363,"W")+COUNTIF($M$336:M363,"T")</f>
        <v>0</v>
      </c>
      <c r="C363" s="251">
        <f>COUNTIF($M$363:M363,"W")+COUNTIF($M$363:M363,"T")</f>
        <v>0</v>
      </c>
      <c r="D363" s="251">
        <f t="shared" si="29"/>
        <v>52</v>
      </c>
      <c r="E363" s="251">
        <v>28</v>
      </c>
      <c r="F363" s="251">
        <v>12</v>
      </c>
      <c r="G363" s="251">
        <f t="shared" si="32"/>
        <v>2009</v>
      </c>
      <c r="H363" s="153">
        <f>DATEVALUE(E363&amp;"/"&amp;F363&amp;"/"&amp;G363)</f>
        <v>40175</v>
      </c>
      <c r="I363" s="154"/>
      <c r="J363" s="46"/>
      <c r="K363" s="47"/>
      <c r="L363" s="207">
        <f t="shared" si="31"/>
      </c>
      <c r="M363" s="64"/>
      <c r="N363" s="49"/>
      <c r="O363" s="257">
        <f t="shared" si="28"/>
      </c>
      <c r="P363" s="48"/>
      <c r="Q363" s="50"/>
      <c r="R363" s="50"/>
      <c r="S363" s="50"/>
      <c r="T363" s="50"/>
      <c r="U363" s="62">
        <f t="shared" si="30"/>
      </c>
      <c r="V363" s="50">
        <f>IF(INFO!B$12&lt;&gt;"",IF(MONTH(H363)-MONTH(INFO!B$12)&gt;0,YEAR(H363)-YEAR(INFO!B$12),IF(MONTH(H363)-MONTH(INFO!B$12)=0,IF(DAY(H363)-DAY(INFO!B$12)&lt;0,YEAR(H363)-YEAR(INFO!B$12)-1,YEAR(H363)-YEAR(INFO!B$12)),YEAR(H363)-YEAR(INFO!B$12)-1)),"")</f>
      </c>
      <c r="W363" s="51"/>
      <c r="X363" s="267">
        <f>IF(INFO!$B$13&lt;&gt;"",IF(INFO!$B$13&lt;&gt;0,IF(W363&lt;&gt;"",IF(W363&lt;&gt;0,W363*100*100/(INFO!$B$13*INFO!$B$13),""),""),""),"")</f>
      </c>
    </row>
    <row r="364" spans="1:24" ht="12.75">
      <c r="A364" s="218">
        <f>COUNTIF($M$2:M364,"W")+COUNTIF($M$2:M364,"T")</f>
        <v>0</v>
      </c>
      <c r="B364" s="249">
        <f>COUNTIF($M$336:M364,"W")+COUNTIF($M$336:M364,"T")</f>
        <v>0</v>
      </c>
      <c r="C364" s="249">
        <f>COUNTIF($M$363:M364,"W")+COUNTIF($M$363:M364,"T")</f>
        <v>0</v>
      </c>
      <c r="D364" s="249">
        <f t="shared" si="29"/>
        <v>52</v>
      </c>
      <c r="E364" s="249">
        <v>29</v>
      </c>
      <c r="F364" s="249">
        <v>12</v>
      </c>
      <c r="G364" s="249">
        <f t="shared" si="32"/>
        <v>2009</v>
      </c>
      <c r="H364" s="40">
        <f>DATEVALUE(E364&amp;"/"&amp;F364&amp;"/"&amp;G364)</f>
        <v>40176</v>
      </c>
      <c r="I364" s="41"/>
      <c r="J364" s="7"/>
      <c r="K364" s="8"/>
      <c r="L364" s="207">
        <f t="shared" si="31"/>
      </c>
      <c r="M364" s="43"/>
      <c r="N364" s="16"/>
      <c r="O364" s="254">
        <f t="shared" si="28"/>
      </c>
      <c r="P364" s="11"/>
      <c r="Q364" s="12"/>
      <c r="R364" s="12"/>
      <c r="S364" s="12"/>
      <c r="T364" s="12"/>
      <c r="U364" s="9">
        <f t="shared" si="30"/>
      </c>
      <c r="V364" s="12">
        <f>IF(INFO!B$12&lt;&gt;"",IF(MONTH(H364)-MONTH(INFO!B$12)&gt;0,YEAR(H364)-YEAR(INFO!B$12),IF(MONTH(H364)-MONTH(INFO!B$12)=0,IF(DAY(H364)-DAY(INFO!B$12)&lt;0,YEAR(H364)-YEAR(INFO!B$12)-1,YEAR(H364)-YEAR(INFO!B$12)),YEAR(H364)-YEAR(INFO!B$12)-1)),"")</f>
      </c>
      <c r="W364" s="13"/>
      <c r="X364" s="264">
        <f>IF(INFO!$B$13&lt;&gt;"",IF(INFO!$B$13&lt;&gt;0,IF(W364&lt;&gt;"",IF(W364&lt;&gt;0,W364*100*100/(INFO!$B$13*INFO!$B$13),""),""),""),"")</f>
      </c>
    </row>
    <row r="365" spans="1:24" ht="12.75">
      <c r="A365" s="218">
        <f>COUNTIF($M$2:M365,"W")+COUNTIF($M$2:M365,"T")</f>
        <v>0</v>
      </c>
      <c r="B365" s="249">
        <f>COUNTIF($M$336:M365,"W")+COUNTIF($M$336:M365,"T")</f>
        <v>0</v>
      </c>
      <c r="C365" s="249">
        <f>COUNTIF($M$363:M365,"W")+COUNTIF($M$363:M365,"T")</f>
        <v>0</v>
      </c>
      <c r="D365" s="249">
        <f t="shared" si="29"/>
        <v>52</v>
      </c>
      <c r="E365" s="249">
        <v>30</v>
      </c>
      <c r="F365" s="249">
        <v>12</v>
      </c>
      <c r="G365" s="249">
        <f t="shared" si="32"/>
        <v>2009</v>
      </c>
      <c r="H365" s="40">
        <f>DATEVALUE(E365&amp;"/"&amp;F365&amp;"/"&amp;G365)</f>
        <v>40177</v>
      </c>
      <c r="I365" s="41"/>
      <c r="J365" s="7"/>
      <c r="K365" s="8"/>
      <c r="L365" s="207">
        <f t="shared" si="31"/>
      </c>
      <c r="M365" s="43"/>
      <c r="N365" s="10"/>
      <c r="O365" s="254">
        <f t="shared" si="28"/>
      </c>
      <c r="P365" s="11"/>
      <c r="Q365" s="12"/>
      <c r="R365" s="12"/>
      <c r="S365" s="12"/>
      <c r="T365" s="12"/>
      <c r="U365" s="9">
        <f t="shared" si="30"/>
      </c>
      <c r="V365" s="12">
        <f>IF(INFO!B$12&lt;&gt;"",IF(MONTH(H365)-MONTH(INFO!B$12)&gt;0,YEAR(H365)-YEAR(INFO!B$12),IF(MONTH(H365)-MONTH(INFO!B$12)=0,IF(DAY(H365)-DAY(INFO!B$12)&lt;0,YEAR(H365)-YEAR(INFO!B$12)-1,YEAR(H365)-YEAR(INFO!B$12)),YEAR(H365)-YEAR(INFO!B$12)-1)),"")</f>
      </c>
      <c r="W365" s="13"/>
      <c r="X365" s="264">
        <f>IF(INFO!$B$13&lt;&gt;"",IF(INFO!$B$13&lt;&gt;0,IF(W365&lt;&gt;"",IF(W365&lt;&gt;0,W365*100*100/(INFO!$B$13*INFO!$B$13),""),""),""),"")</f>
      </c>
    </row>
    <row r="366" spans="1:24" ht="13.5" thickBot="1">
      <c r="A366" s="166">
        <f>COUNTIF($M$2:M366,"W")+COUNTIF($M$2:M366,"T")</f>
        <v>0</v>
      </c>
      <c r="B366" s="250">
        <f>COUNTIF($M$336:M366,"W")+COUNTIF($M$336:M366,"T")</f>
        <v>0</v>
      </c>
      <c r="C366" s="250">
        <f>COUNTIF($M$363:M366,"W")+COUNTIF($M$363:M366,"T")</f>
        <v>0</v>
      </c>
      <c r="D366" s="250">
        <f t="shared" si="29"/>
        <v>52</v>
      </c>
      <c r="E366" s="250">
        <v>31</v>
      </c>
      <c r="F366" s="250">
        <v>12</v>
      </c>
      <c r="G366" s="250">
        <f t="shared" si="32"/>
        <v>2009</v>
      </c>
      <c r="H366" s="151">
        <f>DATEVALUE(E366&amp;"/"&amp;F366&amp;"/"&amp;G366)</f>
        <v>40178</v>
      </c>
      <c r="I366" s="152"/>
      <c r="J366" s="155"/>
      <c r="K366" s="156"/>
      <c r="L366" s="210">
        <f t="shared" si="31"/>
      </c>
      <c r="M366" s="203"/>
      <c r="N366" s="158"/>
      <c r="O366" s="260">
        <f t="shared" si="28"/>
      </c>
      <c r="P366" s="157"/>
      <c r="Q366" s="159"/>
      <c r="R366" s="159"/>
      <c r="S366" s="159"/>
      <c r="T366" s="159"/>
      <c r="U366" s="321">
        <f t="shared" si="30"/>
      </c>
      <c r="V366" s="159">
        <f>IF(INFO!B$12&lt;&gt;"",IF(MONTH(H366)-MONTH(INFO!B$12)&gt;0,YEAR(H366)-YEAR(INFO!B$12),IF(MONTH(H366)-MONTH(INFO!B$12)=0,IF(DAY(H366)-DAY(INFO!B$12)&lt;0,YEAR(H366)-YEAR(INFO!B$12)-1,YEAR(H366)-YEAR(INFO!B$12)),YEAR(H366)-YEAR(INFO!B$12)-1)),"")</f>
      </c>
      <c r="W366" s="160"/>
      <c r="X366" s="270">
        <f>IF(INFO!$B$13&lt;&gt;"",IF(INFO!$B$13&lt;&gt;0,IF(W366&lt;&gt;"",IF(W366&lt;&gt;0,W366*100*100/(INFO!$B$13*INFO!$B$13),""),""),""),"")</f>
      </c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Z7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1.00390625" style="162" bestFit="1" customWidth="1"/>
    <col min="2" max="3" width="3.8515625" style="161" hidden="1" customWidth="1"/>
    <col min="4" max="4" width="3.8515625" style="161" bestFit="1" customWidth="1"/>
    <col min="5" max="5" width="3.7109375" style="167" bestFit="1" customWidth="1"/>
    <col min="6" max="6" width="7.00390625" style="161" bestFit="1" customWidth="1"/>
    <col min="7" max="7" width="7.140625" style="338" bestFit="1" customWidth="1"/>
    <col min="8" max="8" width="3.7109375" style="167" bestFit="1" customWidth="1"/>
    <col min="9" max="9" width="5.57421875" style="161" bestFit="1" customWidth="1"/>
    <col min="10" max="10" width="7.140625" style="338" bestFit="1" customWidth="1"/>
    <col min="11" max="11" width="4.421875" style="161" bestFit="1" customWidth="1"/>
    <col min="12" max="12" width="6.140625" style="161" bestFit="1" customWidth="1"/>
    <col min="13" max="13" width="7.140625" style="338" bestFit="1" customWidth="1"/>
    <col min="14" max="14" width="4.421875" style="161" hidden="1" customWidth="1"/>
    <col min="15" max="15" width="6.140625" style="161" hidden="1" customWidth="1"/>
    <col min="16" max="16" width="7.140625" style="161" hidden="1" customWidth="1"/>
    <col min="17" max="17" width="4.421875" style="161" hidden="1" customWidth="1"/>
    <col min="18" max="18" width="6.140625" style="161" hidden="1" customWidth="1"/>
    <col min="19" max="19" width="7.140625" style="161" hidden="1" customWidth="1"/>
    <col min="20" max="20" width="3.7109375" style="161" hidden="1" customWidth="1"/>
    <col min="21" max="21" width="5.421875" style="161" hidden="1" customWidth="1"/>
    <col min="22" max="22" width="7.140625" style="161" hidden="1" customWidth="1"/>
    <col min="23" max="23" width="3.7109375" style="161" hidden="1" customWidth="1"/>
    <col min="24" max="24" width="5.421875" style="161" hidden="1" customWidth="1"/>
    <col min="25" max="25" width="9.28125" style="161" customWidth="1"/>
    <col min="26" max="26" width="6.28125" style="161" customWidth="1"/>
    <col min="27" max="16384" width="9.140625" style="162" customWidth="1"/>
  </cols>
  <sheetData>
    <row r="1" spans="1:24" ht="13.5" thickBot="1">
      <c r="A1" s="280"/>
      <c r="B1" s="304"/>
      <c r="C1" s="304"/>
      <c r="D1" s="279" t="s">
        <v>17</v>
      </c>
      <c r="E1" s="333" t="s">
        <v>61</v>
      </c>
      <c r="F1" s="272" t="s">
        <v>62</v>
      </c>
      <c r="G1" s="339" t="s">
        <v>63</v>
      </c>
      <c r="H1" s="333" t="s">
        <v>12</v>
      </c>
      <c r="I1" s="272" t="s">
        <v>13</v>
      </c>
      <c r="J1" s="339" t="s">
        <v>70</v>
      </c>
      <c r="K1" s="333" t="s">
        <v>14</v>
      </c>
      <c r="L1" s="272" t="s">
        <v>15</v>
      </c>
      <c r="M1" s="339" t="s">
        <v>71</v>
      </c>
      <c r="N1" s="281" t="s">
        <v>64</v>
      </c>
      <c r="O1" s="282" t="s">
        <v>65</v>
      </c>
      <c r="P1" s="283" t="s">
        <v>66</v>
      </c>
      <c r="Q1" s="281" t="s">
        <v>67</v>
      </c>
      <c r="R1" s="282" t="s">
        <v>68</v>
      </c>
      <c r="S1" s="283" t="s">
        <v>69</v>
      </c>
      <c r="T1" s="277" t="s">
        <v>72</v>
      </c>
      <c r="U1" s="278" t="s">
        <v>73</v>
      </c>
      <c r="V1" s="302" t="s">
        <v>74</v>
      </c>
      <c r="W1" s="277" t="s">
        <v>57</v>
      </c>
      <c r="X1" s="278" t="s">
        <v>58</v>
      </c>
    </row>
    <row r="2" spans="1:24" ht="13.5" thickBot="1">
      <c r="A2" s="300">
        <v>2009</v>
      </c>
      <c r="B2" s="301">
        <v>2</v>
      </c>
      <c r="C2" s="301">
        <v>366</v>
      </c>
      <c r="D2" s="165">
        <f>IF(COUNTIF('LOGBOEK 2009'!M2:M366,"=R")&gt;0,COUNTIF('LOGBOEK 2009'!M2:M366,"=R"),"")</f>
      </c>
      <c r="E2" s="284">
        <f>IF(COUNTIF('LOGBOEK 2009'!M2:M366,"=T")+COUNTIF('LOGBOEK 2009'!M2:M366,"=W")+COUNTIF('LOGBOEK 2009'!M2:M366,"=C")+COUNTIF('LOGBOEK 2009'!M2:M366,"=P")&gt;0,COUNTIF('LOGBOEK 2009'!M2:M366,"=T")+COUNTIF('LOGBOEK 2009'!M2:M366,"=W")+COUNTIF('LOGBOEK 2009'!M2:M366,"=C")+COUNTIF('LOGBOEK 2009'!M2:M366,"=P"),"")</f>
      </c>
      <c r="F2" s="285">
        <f>IF(SUMIF('LOGBOEK 2009'!M2:M366,"T",'LOGBOEK 2009'!J2:J366)+SUMIF('LOGBOEK 2009'!M2:M366,"W",'LOGBOEK 2009'!J2:J366)+SUMIF('LOGBOEK 2009'!M2:M366,"C",'LOGBOEK 2009'!J2:J366)+SUMIF('LOGBOEK 2009'!M2:M366,"P",'LOGBOEK 2009'!J2:J366)&gt;0,SUMIF('LOGBOEK 2009'!M2:M366,"T",'LOGBOEK 2009'!J2:J366)+SUMIF('LOGBOEK 2009'!M2:M366,"W",'LOGBOEK 2009'!J2:J366)+SUMIF('LOGBOEK 2009'!M2:M366,"C",'LOGBOEK 2009'!J2:J366)+SUMIF('LOGBOEK 2009'!M2:M366,"P",'LOGBOEK 2009'!J2:J366),"")</f>
      </c>
      <c r="G2" s="337">
        <f>IF(SUMIF('LOGBOEK 2009'!M2:M366,"T",'LOGBOEK 2009'!K2:K366)+SUMIF('LOGBOEK 2009'!M2:M366,"W"+SUMIF('LOGBOEK 2009'!M2:M366,"C",'LOGBOEK 2009'!K2:K366)+SUMIF('LOGBOEK 2009'!M2:M366,"P",'LOGBOEK 2009'!K2:K366),'LOGBOEK 2009'!K2:K366)&gt;0,SUMIF('LOGBOEK 2009'!M2:M366,"T",'LOGBOEK 2009'!K2:K366)+SUMIF('LOGBOEK 2009'!M2:M366,"W",'LOGBOEK 2009'!K2:K366)+SUMIF('LOGBOEK 2009'!M2:M366,"C",'LOGBOEK 2009'!K2:K366)+SUMIF('LOGBOEK 2009'!M2:M366,"P",'LOGBOEK 2009'!K2:K366),"")</f>
      </c>
      <c r="H2" s="284">
        <f>IF(COUNTIF('LOGBOEK 2009'!M2:M366,"=T")&gt;0,COUNTIF('LOGBOEK 2009'!M2:M366,"=T"),"")</f>
      </c>
      <c r="I2" s="285">
        <f>IF(SUMIF('LOGBOEK 2009'!M2:M366,"T",'LOGBOEK 2009'!J2:J366),SUMIF('LOGBOEK 2009'!M2:M366,"T",'LOGBOEK 2009'!J2:J366),"")</f>
      </c>
      <c r="J2" s="337">
        <f>IF(SUMIF('LOGBOEK 2009'!M2:M366,"T",'LOGBOEK 2009'!K2:K366)&gt;0,SUMIF('LOGBOEK 2009'!M2:M366,"T",'LOGBOEK 2009'!K2:K366),"")</f>
      </c>
      <c r="K2" s="284">
        <f>IF(COUNTIF('LOGBOEK 2009'!M2:M366,"=W")&gt;0,COUNTIF('LOGBOEK 2009'!M2:M366,"=W"),"")</f>
      </c>
      <c r="L2" s="285">
        <f>IF(SUMIF('LOGBOEK 2009'!M2:M366,"W",'LOGBOEK 2009'!J2:J366)&gt;0,SUMIF('LOGBOEK 2009'!M2:M366,"W",'LOGBOEK 2009'!J2:J366),"")</f>
      </c>
      <c r="M2" s="337">
        <f>IF(SUMIF('LOGBOEK 2009'!M2:M366,"W",'LOGBOEK 2009'!K2:K366)&gt;0,SUMIF('LOGBOEK 2009'!M2:M366,"W",'LOGBOEK 2009'!K2:K366),"")</f>
      </c>
      <c r="N2" s="284">
        <f>IF(COUNTIF('LOGBOEK 2009'!M2:M366,"=C")&gt;0,COUNTIF('LOGBOEK 2009'!M2:M366,"=C"),"")</f>
      </c>
      <c r="O2" s="285">
        <f>IF(SUMIF('LOGBOEK 2009'!M2:M366,"C",'LOGBOEK 2009'!J2:J366)&gt;0,SUMIF('LOGBOEK 2009'!M2:M366,"C",'LOGBOEK 2009'!J2:J366),"")</f>
      </c>
      <c r="P2" s="286">
        <f>IF(SUMIF('LOGBOEK 2009'!M2:M366,"C",'LOGBOEK 2009'!K2:K366)&gt;0,SUMIF('LOGBOEK 2009'!M2:M366,"C",'LOGBOEK 2009'!K2:K366),"")</f>
      </c>
      <c r="Q2" s="284">
        <f>IF(COUNTIF('LOGBOEK 2009'!M2:M366,"=P")&gt;0,COUNTIF('LOGBOEK 2009'!M2:M366,"=P"),"")</f>
      </c>
      <c r="R2" s="285">
        <f>IF(SUMIF('LOGBOEK 2009'!M2:M366,"P",'LOGBOEK 2009'!J2:J366)&gt;0,SUMIF('LOGBOEK 2009'!M2:M366,"P",'LOGBOEK 2009'!J2:J366),"")</f>
      </c>
      <c r="S2" s="286">
        <f>IF(SUMIF('LOGBOEK 2009'!M2:M366,"P",'LOGBOEK 2009'!K2:K366)&gt;0,SUMIF('LOGBOEK 2009'!M2:M366,"P",'LOGBOEK 2009'!K2:K366),"")</f>
      </c>
      <c r="T2" s="166">
        <f>IF(COUNTIF('LOGBOEK 2009'!K2:K366,"=F")&gt;0,COUNTIF('LOGBOEK 2009'!K2:K366,"=F"),"")</f>
      </c>
      <c r="U2" s="165">
        <f>IF(SUMIF('LOGBOEK 2009'!K2:K366,"F",'LOGBOEK 2009'!H2:H366)&gt;0,SUMIF('LOGBOEK 2009'!K2:K366,"F",'LOGBOEK 2009'!H2:H366),"")</f>
      </c>
      <c r="V2" s="286">
        <f>IF(SUMIF('LOGBOEK 2009'!P2:P366,"P",'LOGBOEK 2009'!N2:N366)&gt;0,SUMIF('LOGBOEK 2009'!P2:P366,"P",'LOGBOEK 2009'!N2:N366),"")</f>
      </c>
      <c r="W2" s="166">
        <f>IF(COUNTIF('LOGBOEK 2009'!M2:M366,"=F")&gt;0,COUNTIF('LOGBOEK 2009'!M2:M366,"=F"),"")</f>
      </c>
      <c r="X2" s="165">
        <f>IF(SUMIF('LOGBOEK 2009'!M2:M366,"F",'LOGBOEK 2009'!J2:J366)&gt;0,SUMIF('LOGBOEK 2009'!M2:M366,"F",'LOGBOEK 2009'!J2:J366),"")</f>
      </c>
    </row>
    <row r="3" ht="13.5" thickBot="1"/>
    <row r="4" spans="1:26" ht="13.5" thickBot="1">
      <c r="A4" s="199"/>
      <c r="B4" s="305"/>
      <c r="C4" s="305"/>
      <c r="D4" s="304" t="s">
        <v>17</v>
      </c>
      <c r="E4" s="333" t="s">
        <v>61</v>
      </c>
      <c r="F4" s="272" t="s">
        <v>62</v>
      </c>
      <c r="G4" s="339" t="s">
        <v>63</v>
      </c>
      <c r="H4" s="333" t="s">
        <v>12</v>
      </c>
      <c r="I4" s="272" t="s">
        <v>13</v>
      </c>
      <c r="J4" s="339" t="s">
        <v>70</v>
      </c>
      <c r="K4" s="333" t="s">
        <v>14</v>
      </c>
      <c r="L4" s="272" t="s">
        <v>15</v>
      </c>
      <c r="M4" s="339" t="s">
        <v>71</v>
      </c>
      <c r="N4" s="281" t="s">
        <v>64</v>
      </c>
      <c r="O4" s="283" t="s">
        <v>65</v>
      </c>
      <c r="P4" s="293" t="s">
        <v>66</v>
      </c>
      <c r="Q4" s="281" t="s">
        <v>67</v>
      </c>
      <c r="R4" s="283" t="s">
        <v>68</v>
      </c>
      <c r="S4" s="293" t="s">
        <v>69</v>
      </c>
      <c r="T4" s="277" t="s">
        <v>72</v>
      </c>
      <c r="U4" s="278" t="s">
        <v>73</v>
      </c>
      <c r="V4" s="303" t="s">
        <v>74</v>
      </c>
      <c r="W4" s="277" t="s">
        <v>57</v>
      </c>
      <c r="X4" s="278" t="s">
        <v>58</v>
      </c>
      <c r="Y4" s="168"/>
      <c r="Z4" s="325"/>
    </row>
    <row r="5" spans="1:26" ht="12.75">
      <c r="A5" s="169" t="s">
        <v>0</v>
      </c>
      <c r="B5" s="187">
        <v>2</v>
      </c>
      <c r="C5" s="187">
        <v>32</v>
      </c>
      <c r="D5" s="212">
        <f>IF(COUNTIF('LOGBOEK 2009'!M2:M32,"=R")&gt;0,COUNTIF('LOGBOEK 2009'!M2:M32,"=R"),"")</f>
      </c>
      <c r="E5" s="189">
        <f>IF(COUNTIF('LOGBOEK 2009'!M2:M32,"=T")+COUNTIF('LOGBOEK 2009'!M2:M32,"=W")+COUNTIF('LOGBOEK 2009'!M2:M32,"=C")+COUNTIF('LOGBOEK 2009'!M2:M32,"=P")=0,"",COUNTIF('LOGBOEK 2009'!M2:M32,"=T")+COUNTIF('LOGBOEK 2009'!M2:M32,"=W")+COUNTIF('LOGBOEK 2009'!M2:M32,"=C")+COUNTIF('LOGBOEK 2009'!M2:M32,"=P"))</f>
      </c>
      <c r="F5" s="276">
        <f>IF(SUMIF('LOGBOEK 2009'!M2:M32,"T",'LOGBOEK 2009'!J2:J32)+SUMIF('LOGBOEK 2009'!M2:M32,"W",'LOGBOEK 2009'!J2:J32)&gt;0,SUMIF('LOGBOEK 2009'!M2:M32,"T",'LOGBOEK 2009'!J2:J32)+SUMIF('LOGBOEK 2009'!M2:M32,"W",'LOGBOEK 2009'!J2:J32),"")</f>
      </c>
      <c r="G5" s="340">
        <f>IF(SUMIF('LOGBOEK 2009'!M2:M32,"T",'LOGBOEK 2009'!K2:K32)+SUMIF('LOGBOEK 2009'!M2:M32,"W"+SUMIF('LOGBOEK 2009'!M2:M32,"C",'LOGBOEK 2009'!K2:K32)+SUMIF('LOGBOEK 2009'!M2:M32,"P",'LOGBOEK 2009'!K2:K32),'LOGBOEK 2009'!K2:K32)&gt;0,SUMIF('LOGBOEK 2009'!M2:M32,"T",'LOGBOEK 2009'!K2:K32)+SUMIF('LOGBOEK 2009'!M2:M32,"W",'LOGBOEK 2009'!K2:K32)+SUMIF('LOGBOEK 2009'!M2:M32,"C",'LOGBOEK 2009'!K2:K32)+SUMIF('LOGBOEK 2009'!M2:M32,"P",'LOGBOEK 2009'!K2:K32),"")</f>
      </c>
      <c r="H5" s="186">
        <f>IF(COUNTIF('LOGBOEK 2009'!$M$2:$M$32,"=T")&gt;0,COUNTIF('LOGBOEK 2009'!$M$2:$M$32,"=T"),"")</f>
      </c>
      <c r="I5" s="275">
        <f>IF(SUMIF('LOGBOEK 2009'!$M$2:$M$32,"T",'LOGBOEK 2009'!$J$2:$J$32)&gt;0,SUMIF('LOGBOEK 2009'!$M$2:$M$32,"T",'LOGBOEK 2009'!$J$2:$J$32),"")</f>
      </c>
      <c r="J5" s="344">
        <f>IF(SUMIF('LOGBOEK 2009'!$M$2:$M$32,"T",'LOGBOEK 2009'!$K$2:$K$32)&gt;0,SUMIF('LOGBOEK 2009'!$M$2:$M$32,"T",'LOGBOEK 2009'!$K$2:$K$32),"")</f>
      </c>
      <c r="K5" s="186">
        <f>IF(COUNTIF('LOGBOEK 2009'!$M$2:$M$32,"=W")&gt;0,COUNTIF('LOGBOEK 2009'!$M$2:$M$32,"=W"),"")</f>
      </c>
      <c r="L5" s="275">
        <f>IF(SUMIF('LOGBOEK 2009'!$M$2:$M$32,"W",'LOGBOEK 2009'!$J$2:$J$32)&gt;0,SUMIF('LOGBOEK 2009'!$M$2:$M$32,"W",'LOGBOEK 2009'!$J$2:$J$32),"")</f>
      </c>
      <c r="M5" s="346">
        <f>IF(SUMIF('LOGBOEK 2009'!$M$2:$M$32,"W",'LOGBOEK 2009'!$K$2:$K$32)&gt;0,SUMIF('LOGBOEK 2009'!$M$2:$M$32,"W",'LOGBOEK 2009'!$K$2:$K$32),"")</f>
      </c>
      <c r="N5" s="290">
        <f>IF(COUNTIF('LOGBOEK 2009'!$M$2:$M$32,"=C")&gt;0,COUNTIF('LOGBOEK 2009'!$M$2:$M$32,"=C"),"")</f>
      </c>
      <c r="O5" s="171">
        <f>IF(SUMIF('LOGBOEK 2009'!P2:P32,"W",'LOGBOEK 2009'!M2:M32)&gt;0,SUMIF('LOGBOEK 2009'!P2:P32,"W",'LOGBOEK 2009'!M2:M32),"")</f>
      </c>
      <c r="P5" s="287"/>
      <c r="Q5" s="170">
        <f>IF(COUNTIF('LOGBOEK 2009'!$M$2:$M$32,"=P")&gt;0,COUNTIF('LOGBOEK 2009'!$M$2:$M$32,"=P"),"")</f>
      </c>
      <c r="R5" s="171">
        <f>IF(SUMIF('LOGBOEK 2009'!T2:T32,"W",'LOGBOEK 2009'!P2:P32)&gt;0,SUMIF('LOGBOEK 2009'!T2:T32,"W",'LOGBOEK 2009'!P2:P32),"")</f>
      </c>
      <c r="S5" s="287"/>
      <c r="T5" s="290">
        <f>IF(COUNTIF('LOGBOEK 2009'!K2:K32,"=F")&gt;0,COUNTIF('LOGBOEK 2009'!K2:K32,"=F"),"")</f>
      </c>
      <c r="U5" s="287">
        <f>IF(SUMIF('LOGBOEK 2009'!K2:K32,"F",'LOGBOEK 2009'!H2:H32)&gt;0,SUMIF('LOGBOEK 2009'!K2:K32,"F",'LOGBOEK 2009'!H2:H32),"")</f>
      </c>
      <c r="V5" s="287"/>
      <c r="W5" s="290">
        <f>IF(COUNTIF('LOGBOEK 2009'!M2:M32,"=F")&gt;0,COUNTIF('LOGBOEK 2009'!M2:M32,"=F"),"")</f>
      </c>
      <c r="X5" s="287">
        <f>IF(SUMIF('LOGBOEK 2009'!M2:M32,"F",'LOGBOEK 2009'!J2:J32)&gt;0,SUMIF('LOGBOEK 2009'!M2:M32,"F",'LOGBOEK 2009'!J2:J32),"")</f>
      </c>
      <c r="Z5" s="327"/>
    </row>
    <row r="6" spans="1:24" ht="12.75">
      <c r="A6" s="172" t="s">
        <v>1</v>
      </c>
      <c r="B6" s="190">
        <v>33</v>
      </c>
      <c r="C6" s="190">
        <v>60</v>
      </c>
      <c r="D6" s="218">
        <f>IF(COUNTIF('LOGBOEK 2009'!M33:M60,"=R")&gt;0,COUNTIF('LOGBOEK 2009'!M33:M60,"=R"),"")</f>
      </c>
      <c r="E6" s="189">
        <f>IF(COUNTIF('LOGBOEK 2009'!M33:M60,"=T")+COUNTIF('LOGBOEK 2009'!M33:M60,"=W")&gt;0,COUNTIF('LOGBOEK 2009'!M33:M60,"=T")+COUNTIF('LOGBOEK 2009'!M33:M60,"=W"),"")</f>
      </c>
      <c r="F6" s="276">
        <f>IF(SUMIF('LOGBOEK 2009'!M33:M60,"T",'LOGBOEK 2009'!J33:J60)+SUMIF('LOGBOEK 2009'!M33:M60,"W",'LOGBOEK 2009'!J33:J60)&gt;0,SUMIF('LOGBOEK 2009'!M33:M60,"T",'LOGBOEK 2009'!J33:J60)+SUMIF('LOGBOEK 2009'!M33:M60,"W",'LOGBOEK 2009'!J33:J60),"")</f>
      </c>
      <c r="G6" s="340">
        <f>IF(SUMIF('LOGBOEK 2009'!M33:M60,"T",'LOGBOEK 2009'!K33:K60)+SUMIF('LOGBOEK 2009'!M33:M60,"W"+SUMIF('LOGBOEK 2009'!M33:M60,"C",'LOGBOEK 2009'!K33:K60)+SUMIF('LOGBOEK 2009'!M33:M60,"P",'LOGBOEK 2009'!K33:K60),'LOGBOEK 2009'!K33:K60)&gt;0,SUMIF('LOGBOEK 2009'!M33:M60,"T",'LOGBOEK 2009'!K33:K60)+SUMIF('LOGBOEK 2009'!M33:M60,"W",'LOGBOEK 2009'!K33:K60)+SUMIF('LOGBOEK 2009'!M33:M60,"C",'LOGBOEK 2009'!K33:K60)+SUMIF('LOGBOEK 2009'!M33:M60,"P",'LOGBOEK 2009'!K33:K60),"")</f>
      </c>
      <c r="H6" s="189">
        <f>IF(COUNTIF('LOGBOEK 2009'!$M$33:$M$60,"=T")&gt;0,COUNTIF('LOGBOEK 2009'!$M$33:$M$60,"=T"),"")</f>
      </c>
      <c r="I6" s="276">
        <f>IF(SUMIF('LOGBOEK 2009'!$M$33:$M$60,"T",'LOGBOEK 2009'!$J$33:$J$60)&gt;0,SUMIF('LOGBOEK 2009'!$M$33:$M$60,"T",'LOGBOEK 2009'!$J$33:$J$60),"")</f>
      </c>
      <c r="J6" s="340">
        <f>IF(SUMIF('LOGBOEK 2009'!$M$33:$M$60,"T",'LOGBOEK 2009'!$K$33:$K$60)&gt;0,SUMIF('LOGBOEK 2009'!$M$33:$M$60,"T",'LOGBOEK 2009'!$K$33:$K$60),"")</f>
      </c>
      <c r="K6" s="189">
        <f>IF(COUNTIF('LOGBOEK 2009'!$M$33:$M$60,"=W")&gt;0,COUNTIF('LOGBOEK 2009'!$M$33:$M$60,"=W"),"")</f>
      </c>
      <c r="L6" s="276">
        <f>IF(SUMIF('LOGBOEK 2009'!$M$33:$M$60,"W",'LOGBOEK 2009'!$J$33:$J$60)&gt;0,SUMIF('LOGBOEK 2009'!$M$33:$M$60,"W",'LOGBOEK 2009'!$J$33:$J$60),"")</f>
      </c>
      <c r="M6" s="347">
        <f>IF(SUMIF('LOGBOEK 2009'!$M$33:$M$60,"W",'LOGBOEK 2009'!$K$33:$K$60)&gt;0,SUMIF('LOGBOEK 2009'!$M$33:$M$60,"W",'LOGBOEK 2009'!$K$33:$K$60),"")</f>
      </c>
      <c r="N6" s="291">
        <f>COUNTIF('LOGBOEK 2009'!P33:P60,"=W")</f>
        <v>0</v>
      </c>
      <c r="O6" s="174">
        <f>SUMIF('LOGBOEK 2009'!P33:P60,"W",'LOGBOEK 2009'!M33:M60)</f>
        <v>0</v>
      </c>
      <c r="P6" s="288"/>
      <c r="Q6" s="173">
        <f>COUNTIF('LOGBOEK 2009'!T33:T60,"=W")</f>
        <v>0</v>
      </c>
      <c r="R6" s="174">
        <f>SUMIF('LOGBOEK 2009'!T33:T60,"W",'LOGBOEK 2009'!P33:P60)</f>
        <v>0</v>
      </c>
      <c r="S6" s="288"/>
      <c r="T6" s="291">
        <f>COUNTIF('LOGBOEK 2009'!M33:M60,"=W")</f>
        <v>0</v>
      </c>
      <c r="U6" s="288">
        <f>SUMIF('LOGBOEK 2009'!M33:M60,"W",'LOGBOEK 2009'!J33:J60)</f>
        <v>0</v>
      </c>
      <c r="V6" s="288"/>
      <c r="W6" s="291">
        <f>COUNTIF('LOGBOEK 2009'!O33:O60,"=W")</f>
        <v>0</v>
      </c>
      <c r="X6" s="288">
        <f>SUMIF('LOGBOEK 2009'!O33:O60,"W",'LOGBOEK 2009'!L33:L60)</f>
        <v>0</v>
      </c>
    </row>
    <row r="7" spans="1:26" ht="12.75">
      <c r="A7" s="175" t="s">
        <v>2</v>
      </c>
      <c r="B7" s="190">
        <v>61</v>
      </c>
      <c r="C7" s="190">
        <v>91</v>
      </c>
      <c r="D7" s="218">
        <f>IF(COUNTIF('LOGBOEK 2009'!M61:M91,"=R")&gt;0,COUNTIF('LOGBOEK 2009'!M61:M91,"=R"),"")</f>
      </c>
      <c r="E7" s="189">
        <f>IF(COUNTIF('LOGBOEK 2009'!M61:M91,"=T")+COUNTIF('LOGBOEK 2009'!M61:M91,"=W")&gt;0,COUNTIF('LOGBOEK 2009'!M61:M91,"=T")+COUNTIF('LOGBOEK 2009'!M61:M91,"=W"),"")</f>
      </c>
      <c r="F7" s="276">
        <f>IF(SUMIF('LOGBOEK 2009'!M61:M91,"T",'LOGBOEK 2009'!J61:J91)+SUMIF('LOGBOEK 2009'!M61:M91,"W",'LOGBOEK 2009'!J61:J91)&gt;0,SUMIF('LOGBOEK 2009'!M61:M91,"T",'LOGBOEK 2009'!J61:J91)+SUMIF('LOGBOEK 2009'!M61:M91,"W",'LOGBOEK 2009'!J61:J91),"")</f>
      </c>
      <c r="G7" s="340">
        <f>IF(SUMIF('LOGBOEK 2009'!M61:M91,"T",'LOGBOEK 2009'!K61:K91)+SUMIF('LOGBOEK 2009'!M61:M91,"W"+SUMIF('LOGBOEK 2009'!M61:M91,"C",'LOGBOEK 2009'!K61:K91)+SUMIF('LOGBOEK 2009'!M61:M91,"P",'LOGBOEK 2009'!K61:K91),'LOGBOEK 2009'!K61:K91)&gt;0,SUMIF('LOGBOEK 2009'!M61:M91,"T",'LOGBOEK 2009'!K61:K91)+SUMIF('LOGBOEK 2009'!M61:M91,"W",'LOGBOEK 2009'!K61:K91)+SUMIF('LOGBOEK 2009'!M61:M91,"C",'LOGBOEK 2009'!K61:K91)+SUMIF('LOGBOEK 2009'!M61:M91,"P",'LOGBOEK 2009'!K61:K91),"")</f>
      </c>
      <c r="H7" s="189">
        <f>IF(COUNTIF('LOGBOEK 2009'!$M$61:$M$91,"=T")&gt;0,COUNTIF('LOGBOEK 2009'!$M$61:$M$91,"=T"),"")</f>
      </c>
      <c r="I7" s="276">
        <f>IF(SUMIF('LOGBOEK 2009'!$M$61:$M$91,"T",'LOGBOEK 2009'!$J$61:$J$91)&gt;0,SUMIF('LOGBOEK 2009'!$M$61:$M$91,"T",'LOGBOEK 2009'!$J$61:$J$91),"")</f>
      </c>
      <c r="J7" s="340">
        <f>IF(SUMIF('LOGBOEK 2009'!$M$61:$M$91,"T",'LOGBOEK 2009'!$K$61:$K$91)&gt;0,SUMIF('LOGBOEK 2009'!$M$61:$M$91,"T",'LOGBOEK 2009'!$K$61:$K$91),"")</f>
      </c>
      <c r="K7" s="189">
        <f>IF(COUNTIF('LOGBOEK 2009'!$M$61:$M$91,"=W")&gt;0,COUNTIF('LOGBOEK 2009'!$M$61:$M$91,"=W"),"")</f>
      </c>
      <c r="L7" s="276">
        <f>IF(SUMIF('LOGBOEK 2009'!$M$61:$M$91,"W",'LOGBOEK 2009'!$J$61:$J$91)&gt;0,SUMIF('LOGBOEK 2009'!$M$61:$M$91,"W",'LOGBOEK 2009'!$J$61:$J$91),"")</f>
      </c>
      <c r="M7" s="347">
        <f>IF(SUMIF('LOGBOEK 2009'!$M$61:$M$91,"W",'LOGBOEK 2009'!$K$61:$K$91)&gt;0,SUMIF('LOGBOEK 2009'!$M$61:$M$91,"W",'LOGBOEK 2009'!$K$61:$K$91),"")</f>
      </c>
      <c r="N7" s="291">
        <f>COUNTIF('LOGBOEK 2009'!P61:P91,"=W")</f>
        <v>0</v>
      </c>
      <c r="O7" s="174">
        <f>SUMIF('LOGBOEK 2009'!P61:P91,"W",'LOGBOEK 2009'!M61:M91)</f>
        <v>0</v>
      </c>
      <c r="P7" s="288"/>
      <c r="Q7" s="173">
        <f>COUNTIF('LOGBOEK 2009'!T61:T91,"=W")</f>
        <v>0</v>
      </c>
      <c r="R7" s="174">
        <f>SUMIF('LOGBOEK 2009'!T61:T91,"W",'LOGBOEK 2009'!P61:P91)</f>
        <v>0</v>
      </c>
      <c r="S7" s="288"/>
      <c r="T7" s="291">
        <f>COUNTIF('LOGBOEK 2009'!M61:M91,"=W")</f>
        <v>0</v>
      </c>
      <c r="U7" s="288">
        <f>SUMIF('LOGBOEK 2009'!M61:M91,"W",'LOGBOEK 2009'!J61:J91)</f>
        <v>0</v>
      </c>
      <c r="V7" s="288"/>
      <c r="W7" s="291">
        <f>COUNTIF('LOGBOEK 2009'!O61:O91,"=W")</f>
        <v>0</v>
      </c>
      <c r="X7" s="288">
        <f>SUMIF('LOGBOEK 2009'!O61:O91,"W",'LOGBOEK 2009'!L61:L91)</f>
        <v>0</v>
      </c>
      <c r="Z7" s="326"/>
    </row>
    <row r="8" spans="1:24" ht="12.75">
      <c r="A8" s="176" t="s">
        <v>3</v>
      </c>
      <c r="B8" s="190">
        <v>92</v>
      </c>
      <c r="C8" s="190">
        <v>121</v>
      </c>
      <c r="D8" s="218">
        <f>IF(COUNTIF('LOGBOEK 2009'!M92:M121,"=R")&gt;0,COUNTIF('LOGBOEK 2009'!M92:M121,"=R"),"")</f>
      </c>
      <c r="E8" s="189">
        <f>IF(COUNTIF('LOGBOEK 2009'!M92:M121,"=T")+COUNTIF('LOGBOEK 2009'!M92:M121,"=W")&gt;0,COUNTIF('LOGBOEK 2009'!M92:M121,"=T")+COUNTIF('LOGBOEK 2009'!M92:M121,"=W"),"")</f>
      </c>
      <c r="F8" s="276">
        <f>IF(SUMIF('LOGBOEK 2009'!M92:M121,"T",'LOGBOEK 2009'!J92:J121)+SUMIF('LOGBOEK 2009'!M92:M121,"W",'LOGBOEK 2009'!J92:J121)&gt;0,SUMIF('LOGBOEK 2009'!M92:M121,"T",'LOGBOEK 2009'!J92:J121)+SUMIF('LOGBOEK 2009'!M92:M121,"W",'LOGBOEK 2009'!J92:J121),"")</f>
      </c>
      <c r="G8" s="340">
        <f>IF(SUMIF('LOGBOEK 2009'!M92:M121,"T",'LOGBOEK 2009'!K92:K121)+SUMIF('LOGBOEK 2009'!M62:M121,"W"+SUMIF('LOGBOEK 2009'!M62:M121,"C",'LOGBOEK 2009'!K92:K121)+SUMIF('LOGBOEK 2009'!M92:M121,"P",'LOGBOEK 2009'!K92:K121),'LOGBOEK 2009'!K92:K121)&gt;0,SUMIF('LOGBOEK 2009'!M92:M121,"T",'LOGBOEK 2009'!K92:K121)+SUMIF('LOGBOEK 2009'!M92:M121,"W",'LOGBOEK 2009'!K92:K121)+SUMIF('LOGBOEK 2009'!M92:M121,"C",'LOGBOEK 2009'!K92:K121)+SUMIF('LOGBOEK 2009'!M92:M121,"P",'LOGBOEK 2009'!K92:K121),"")</f>
      </c>
      <c r="H8" s="189">
        <f>IF(COUNTIF('LOGBOEK 2009'!$M$92:$M$121,"=T")&gt;0,COUNTIF('LOGBOEK 2009'!$M$92:$M$121,"=T"),"")</f>
      </c>
      <c r="I8" s="276">
        <f>IF(SUMIF('LOGBOEK 2009'!$M$92:$M$121,"T",'LOGBOEK 2009'!$J$92:$J$121)&gt;0,SUMIF('LOGBOEK 2009'!$M$92:$M$121,"T",'LOGBOEK 2009'!$J$92:$J$121),"")</f>
      </c>
      <c r="J8" s="340">
        <f>IF(SUMIF('LOGBOEK 2009'!$M$92:$M$121,"T",'LOGBOEK 2009'!$K$92:$K$121)&gt;0,SUMIF('LOGBOEK 2009'!$M$92:$M$121,"T",'LOGBOEK 2009'!$K$92:$K$121),"")</f>
      </c>
      <c r="K8" s="189">
        <f>IF(COUNTIF('LOGBOEK 2009'!$M$92:$M$121,"=W")&gt;0,COUNTIF('LOGBOEK 2009'!$M$92:$M$121,"=W"),"")</f>
      </c>
      <c r="L8" s="276">
        <f>IF(SUMIF('LOGBOEK 2009'!$M$92:$M$121,"W",'LOGBOEK 2009'!$J$92:$J$121)&gt;0,SUMIF('LOGBOEK 2009'!$M$92:$M$121,"W",'LOGBOEK 2009'!$J$92:$J$121),"")</f>
      </c>
      <c r="M8" s="347">
        <f>IF(SUMIF('LOGBOEK 2009'!$M$92:$M$121,"W",'LOGBOEK 2009'!$K$92:$K$121)&gt;0,SUMIF('LOGBOEK 2009'!$M$92:$M$121,"W",'LOGBOEK 2009'!$K$92:$K$121),"")</f>
      </c>
      <c r="N8" s="291">
        <f>COUNTIF('LOGBOEK 2009'!P92:P121,"=W")</f>
        <v>0</v>
      </c>
      <c r="O8" s="174">
        <f>SUMIF('LOGBOEK 2009'!P92:P121,"W",'LOGBOEK 2009'!M92:M121)</f>
        <v>0</v>
      </c>
      <c r="P8" s="288"/>
      <c r="Q8" s="173">
        <f>COUNTIF('LOGBOEK 2009'!T92:T121,"=W")</f>
        <v>0</v>
      </c>
      <c r="R8" s="174">
        <f>SUMIF('LOGBOEK 2009'!T92:T121,"W",'LOGBOEK 2009'!P92:P121)</f>
        <v>0</v>
      </c>
      <c r="S8" s="288"/>
      <c r="T8" s="291">
        <f>COUNTIF('LOGBOEK 2009'!M92:M121,"=W")</f>
        <v>0</v>
      </c>
      <c r="U8" s="288">
        <f>SUMIF('LOGBOEK 2009'!M92:M121,"W",'LOGBOEK 2009'!J92:J121)</f>
        <v>0</v>
      </c>
      <c r="V8" s="288"/>
      <c r="W8" s="291">
        <f>COUNTIF('LOGBOEK 2009'!O92:O121,"=W")</f>
        <v>0</v>
      </c>
      <c r="X8" s="288">
        <f>SUMIF('LOGBOEK 2009'!O92:O121,"W",'LOGBOEK 2009'!L92:L121)</f>
        <v>0</v>
      </c>
    </row>
    <row r="9" spans="1:24" ht="12.75">
      <c r="A9" s="177" t="s">
        <v>4</v>
      </c>
      <c r="B9" s="190">
        <v>122</v>
      </c>
      <c r="C9" s="190">
        <v>152</v>
      </c>
      <c r="D9" s="218">
        <f>IF(COUNTIF('LOGBOEK 2009'!M122:M152,"=R")&gt;0,COUNTIF('LOGBOEK 2009'!M122:M152,"=R"),"")</f>
      </c>
      <c r="E9" s="189">
        <f>IF(COUNTIF('LOGBOEK 2009'!M122:M152,"=T")+COUNTIF('LOGBOEK 2009'!M122:M152,"=W")&gt;0,COUNTIF('LOGBOEK 2009'!M122:M152,"=T")+COUNTIF('LOGBOEK 2009'!M122:M152,"=W"),"")</f>
      </c>
      <c r="F9" s="276">
        <f>IF(SUMIF('LOGBOEK 2009'!M122:M152,"T",'LOGBOEK 2009'!J122:J152)+SUMIF('LOGBOEK 2009'!M122:M152,"W",'LOGBOEK 2009'!J122:J152)&gt;0,SUMIF('LOGBOEK 2009'!M122:M152,"T",'LOGBOEK 2009'!J122:J152)+SUMIF('LOGBOEK 2009'!M122:M152,"W",'LOGBOEK 2009'!J122:J152),"")</f>
      </c>
      <c r="G9" s="340">
        <f>IF(SUMIF('LOGBOEK 2009'!M122:M152,"T",'LOGBOEK 2009'!K122:K152)+SUMIF('LOGBOEK 2009'!M122:M152,"W"+SUMIF('LOGBOEK 2009'!M122:M152,"C",'LOGBOEK 2009'!K122:K152)+SUMIF('LOGBOEK 2009'!M122:M152,"P",'LOGBOEK 2009'!K122:K152),'LOGBOEK 2009'!K122:K152)&gt;0,SUMIF('LOGBOEK 2009'!M122:M152,"T",'LOGBOEK 2009'!K122:K152)+SUMIF('LOGBOEK 2009'!M122:M152,"W",'LOGBOEK 2009'!K122:K152)+SUMIF('LOGBOEK 2009'!M122:M152,"C",'LOGBOEK 2009'!K122:K152)+SUMIF('LOGBOEK 2009'!M122:M152,"P",'LOGBOEK 2009'!K122:K152),"")</f>
      </c>
      <c r="H9" s="189">
        <f>IF(COUNTIF('LOGBOEK 2009'!$M$122:$M$152,"=T")&gt;0,COUNTIF('LOGBOEK 2009'!$M$122:$M$152,"=T"),"")</f>
      </c>
      <c r="I9" s="276">
        <f>IF(SUMIF('LOGBOEK 2009'!$M$122:$M$152,"T",'LOGBOEK 2009'!$J$122:$J$152)&gt;0,SUMIF('LOGBOEK 2009'!$M$122:$M$152,"T",'LOGBOEK 2009'!$J$122:$J$152),"")</f>
      </c>
      <c r="J9" s="340">
        <f>IF(SUMIF('LOGBOEK 2009'!$M$122:$M$152,"T",'LOGBOEK 2009'!$K$122:$K$152)&gt;0,SUMIF('LOGBOEK 2009'!$M$122:$M$152,"T",'LOGBOEK 2009'!$K$122:$K$152),"")</f>
      </c>
      <c r="K9" s="189">
        <f>IF(COUNTIF('LOGBOEK 2009'!$M$122:$M$152,"=W")&gt;0,COUNTIF('LOGBOEK 2009'!$M$122:$M$152,"=W"),"")</f>
      </c>
      <c r="L9" s="276">
        <f>IF(SUMIF('LOGBOEK 2009'!$M$122:$M$152,"W",'LOGBOEK 2009'!$J$122:$J$152)&gt;0,SUMIF('LOGBOEK 2009'!$M$122:$M$152,"W",'LOGBOEK 2009'!$J$122:$J$152),"")</f>
      </c>
      <c r="M9" s="347">
        <f>IF(SUMIF('LOGBOEK 2009'!$M$122:$M$152,"W",'LOGBOEK 2009'!$K$122:$K$152)&gt;0,SUMIF('LOGBOEK 2009'!$M$122:$M$152,"W",'LOGBOEK 2009'!$K$122:$K$152),"")</f>
      </c>
      <c r="N9" s="291">
        <f>COUNTIF('LOGBOEK 2009'!P122:P152,"=W")</f>
        <v>0</v>
      </c>
      <c r="O9" s="174">
        <f>SUMIF('LOGBOEK 2009'!P122:P152,"W",'LOGBOEK 2009'!M122:M152)</f>
        <v>0</v>
      </c>
      <c r="P9" s="288"/>
      <c r="Q9" s="173">
        <f>COUNTIF('LOGBOEK 2009'!T122:T152,"=W")</f>
        <v>0</v>
      </c>
      <c r="R9" s="174">
        <f>SUMIF('LOGBOEK 2009'!T122:T152,"W",'LOGBOEK 2009'!P122:P152)</f>
        <v>0</v>
      </c>
      <c r="S9" s="288"/>
      <c r="T9" s="291">
        <f>COUNTIF('LOGBOEK 2009'!M122:M152,"=W")</f>
        <v>0</v>
      </c>
      <c r="U9" s="288">
        <f>SUMIF('LOGBOEK 2009'!M122:M152,"W",'LOGBOEK 2009'!J122:J152)</f>
        <v>0</v>
      </c>
      <c r="V9" s="288"/>
      <c r="W9" s="291">
        <f>COUNTIF('LOGBOEK 2009'!O122:O152,"=W")</f>
        <v>0</v>
      </c>
      <c r="X9" s="288">
        <f>SUMIF('LOGBOEK 2009'!O122:O152,"W",'LOGBOEK 2009'!L122:L152)</f>
        <v>0</v>
      </c>
    </row>
    <row r="10" spans="1:24" ht="12.75">
      <c r="A10" s="178" t="s">
        <v>5</v>
      </c>
      <c r="B10" s="190">
        <v>153</v>
      </c>
      <c r="C10" s="190">
        <v>182</v>
      </c>
      <c r="D10" s="218">
        <f>IF(COUNTIF('LOGBOEK 2009'!M153:M182,"=R")&gt;0,COUNTIF('LOGBOEK 2009'!M153:M182,"=R"),"")</f>
      </c>
      <c r="E10" s="189">
        <f>IF(COUNTIF('LOGBOEK 2009'!M153:M182,"=T")+COUNTIF('LOGBOEK 2009'!M153:M182,"=W")&gt;0,COUNTIF('LOGBOEK 2009'!M153:M182,"=T")+COUNTIF('LOGBOEK 2009'!M153:M182,"=W"),"")</f>
      </c>
      <c r="F10" s="276">
        <f>IF(SUMIF('LOGBOEK 2009'!M153:M182,"T",'LOGBOEK 2009'!J153:J182)+SUMIF('LOGBOEK 2009'!M153:M182,"W",'LOGBOEK 2009'!J153:J182)&gt;0,SUMIF('LOGBOEK 2009'!M153:M182,"T",'LOGBOEK 2009'!J153:J182)+SUMIF('LOGBOEK 2009'!M153:M182,"W",'LOGBOEK 2009'!J153:J182),"")</f>
      </c>
      <c r="G10" s="340">
        <f>IF(SUMIF('LOGBOEK 2009'!M153:M182,"T",'LOGBOEK 2009'!K153:K182)+SUMIF('LOGBOEK 2009'!M153:M182,"W"+SUMIF('LOGBOEK 2009'!M153:M182,"C",'LOGBOEK 2009'!K153:K182)+SUMIF('LOGBOEK 2009'!M153:M182,"P",'LOGBOEK 2009'!K153:K182),'LOGBOEK 2009'!K153:K182)&gt;0,SUMIF('LOGBOEK 2009'!M153:M182,"T",'LOGBOEK 2009'!K153:K182)+SUMIF('LOGBOEK 2009'!M153:M182,"W",'LOGBOEK 2009'!K153:K182)+SUMIF('LOGBOEK 2009'!M153:M182,"C",'LOGBOEK 2009'!K153:K182)+SUMIF('LOGBOEK 2009'!M153:M182,"P",'LOGBOEK 2009'!K153:K182),"")</f>
      </c>
      <c r="H10" s="189">
        <f>IF(COUNTIF('LOGBOEK 2009'!$M$153:$M$182,"=T")&gt;0,COUNTIF('LOGBOEK 2009'!$M$153:$M$182,"=T"),"")</f>
      </c>
      <c r="I10" s="276">
        <f>IF(SUMIF('LOGBOEK 2009'!$M$153:$M$182,"T",'LOGBOEK 2009'!$J$153:$J$182)&gt;0,SUMIF('LOGBOEK 2009'!$M$153:$M$182,"T",'LOGBOEK 2009'!$J$153:$J$182),"")</f>
      </c>
      <c r="J10" s="340">
        <f>IF(SUMIF('LOGBOEK 2009'!$M$153:$M$182,"T",'LOGBOEK 2009'!$K$153:$K$182)&gt;0,SUMIF('LOGBOEK 2009'!$M$153:$M$182,"T",'LOGBOEK 2009'!$K$153:$K$182),"")</f>
      </c>
      <c r="K10" s="189">
        <f>IF(COUNTIF('LOGBOEK 2009'!$M$153:$M$182,"=W")&gt;0,COUNTIF('LOGBOEK 2009'!$M$153:$M$182,"=W"),"")</f>
      </c>
      <c r="L10" s="276">
        <f>IF(SUMIF('LOGBOEK 2009'!$M$153:$M$182,"W",'LOGBOEK 2009'!$J$153:$J$182)&gt;0,SUMIF('LOGBOEK 2009'!$M$153:$M$182,"W",'LOGBOEK 2009'!$J$153:$J$182),"")</f>
      </c>
      <c r="M10" s="347">
        <f>IF(SUMIF('LOGBOEK 2009'!$M$153:$M$182,"W",'LOGBOEK 2009'!$K$153:$K$182)&gt;0,SUMIF('LOGBOEK 2009'!$M$153:$M$182,"W",'LOGBOEK 2009'!$K$153:$K$182),"")</f>
      </c>
      <c r="N10" s="291">
        <f>COUNTIF('LOGBOEK 2009'!P153:P182,"=W")</f>
        <v>0</v>
      </c>
      <c r="O10" s="174">
        <f>SUMIF('LOGBOEK 2009'!P153:P182,"W",'LOGBOEK 2009'!M153:M182)</f>
        <v>0</v>
      </c>
      <c r="P10" s="288"/>
      <c r="Q10" s="173">
        <f>COUNTIF('LOGBOEK 2009'!T153:T182,"=W")</f>
        <v>0</v>
      </c>
      <c r="R10" s="174">
        <f>SUMIF('LOGBOEK 2009'!T153:T182,"W",'LOGBOEK 2009'!P153:P182)</f>
        <v>0</v>
      </c>
      <c r="S10" s="288"/>
      <c r="T10" s="291">
        <f>COUNTIF('LOGBOEK 2009'!M153:M182,"=W")</f>
        <v>0</v>
      </c>
      <c r="U10" s="288">
        <f>SUMIF('LOGBOEK 2009'!M153:M182,"W",'LOGBOEK 2009'!J153:J182)</f>
        <v>0</v>
      </c>
      <c r="V10" s="288"/>
      <c r="W10" s="291">
        <f>COUNTIF('LOGBOEK 2009'!O153:O182,"=W")</f>
        <v>0</v>
      </c>
      <c r="X10" s="288">
        <f>SUMIF('LOGBOEK 2009'!O153:O182,"W",'LOGBOEK 2009'!L153:L182)</f>
        <v>0</v>
      </c>
    </row>
    <row r="11" spans="1:24" ht="12.75">
      <c r="A11" s="179" t="s">
        <v>6</v>
      </c>
      <c r="B11" s="190">
        <v>183</v>
      </c>
      <c r="C11" s="190">
        <v>213</v>
      </c>
      <c r="D11" s="218">
        <f>IF(COUNTIF('LOGBOEK 2009'!M183:M213,"=R")&gt;0,COUNTIF('LOGBOEK 2009'!M183:M213,"=R"),"")</f>
      </c>
      <c r="E11" s="189">
        <f>IF(COUNTIF('LOGBOEK 2009'!M183:M213,"=T")+COUNTIF('LOGBOEK 2009'!M183:M213,"=W")&gt;0,COUNTIF('LOGBOEK 2009'!M183:M213,"=T")+COUNTIF('LOGBOEK 2009'!M183:M213,"=W"),"")</f>
      </c>
      <c r="F11" s="276">
        <f>IF(SUMIF('LOGBOEK 2009'!M183:M213,"T",'LOGBOEK 2009'!J183:J213)+SUMIF('LOGBOEK 2009'!M183:M213,"W",'LOGBOEK 2009'!J183:J213)&gt;0,SUMIF('LOGBOEK 2009'!M183:M213,"T",'LOGBOEK 2009'!J183:J213)+SUMIF('LOGBOEK 2009'!M183:M213,"W",'LOGBOEK 2009'!J183:J213),"")</f>
      </c>
      <c r="G11" s="340">
        <f>IF(SUMIF('LOGBOEK 2009'!M183:M213,"T",'LOGBOEK 2009'!K183:K213)+SUMIF('LOGBOEK 2009'!M183:M213,"W"+SUMIF('LOGBOEK 2009'!M183:M2138,"C",'LOGBOEK 2009'!K183:K213)+SUMIF('LOGBOEK 2009'!M183:M213,"P",'LOGBOEK 2009'!K183:K213),'LOGBOEK 2009'!K183:K213)&gt;0,SUMIF('LOGBOEK 2009'!M183:M213,"T",'LOGBOEK 2009'!K183:K213)+SUMIF('LOGBOEK 2009'!M183:M213,"W",'LOGBOEK 2009'!K183:K213)+SUMIF('LOGBOEK 2009'!M183:M213,"C",'LOGBOEK 2009'!K183:K213)+SUMIF('LOGBOEK 2009'!M183:M213,"P",'LOGBOEK 2009'!K183:K213),"")</f>
      </c>
      <c r="H11" s="189">
        <f>IF(COUNTIF('LOGBOEK 2009'!$M$183:$M$213,"=T")&gt;0,COUNTIF('LOGBOEK 2009'!$M$183:$M$213,"=T"),"")</f>
      </c>
      <c r="I11" s="276">
        <f>IF(SUMIF('LOGBOEK 2009'!$M$183:$M$213,"T",'LOGBOEK 2009'!$J$183:$J$213)&gt;0,SUMIF('LOGBOEK 2009'!$M$183:$M$213,"T",'LOGBOEK 2009'!$J$183:$J$213),"")</f>
      </c>
      <c r="J11" s="340">
        <f>IF(SUMIF('LOGBOEK 2009'!$M$183:$M$213,"T",'LOGBOEK 2009'!$K$183:$K$213)&gt;0,SUMIF('LOGBOEK 2009'!$M$183:$M$213,"T",'LOGBOEK 2009'!$K$183:$K$213),"")</f>
      </c>
      <c r="K11" s="189">
        <f>IF(COUNTIF('LOGBOEK 2009'!$M$183:$M$213,"=W")&gt;0,COUNTIF('LOGBOEK 2009'!$M$183:$M$213,"=W"),"")</f>
      </c>
      <c r="L11" s="276">
        <f>IF(SUMIF('LOGBOEK 2009'!$M$183:$M$213,"W",'LOGBOEK 2009'!$J$183:$J$213)&gt;0,SUMIF('LOGBOEK 2009'!$M$183:$M$213,"W",'LOGBOEK 2009'!$J$183:$J$213),"")</f>
      </c>
      <c r="M11" s="347">
        <f>IF(SUMIF('LOGBOEK 2009'!$M$183:$M$213,"W",'LOGBOEK 2009'!$K$183:$K$213)&gt;0,SUMIF('LOGBOEK 2009'!$M$183:$M$213,"W",'LOGBOEK 2009'!$K$183:$K$213),"")</f>
      </c>
      <c r="N11" s="291">
        <f>COUNTIF('LOGBOEK 2009'!P183:P213,"=W")</f>
        <v>0</v>
      </c>
      <c r="O11" s="174">
        <f>SUMIF('LOGBOEK 2009'!P183:P213,"W",'LOGBOEK 2009'!M183:M213)</f>
        <v>0</v>
      </c>
      <c r="P11" s="288"/>
      <c r="Q11" s="173">
        <f>COUNTIF('LOGBOEK 2009'!T183:T213,"=W")</f>
        <v>0</v>
      </c>
      <c r="R11" s="174">
        <f>SUMIF('LOGBOEK 2009'!T183:T213,"W",'LOGBOEK 2009'!P183:P213)</f>
        <v>0</v>
      </c>
      <c r="S11" s="288"/>
      <c r="T11" s="291">
        <f>COUNTIF('LOGBOEK 2009'!M183:M213,"=W")</f>
        <v>0</v>
      </c>
      <c r="U11" s="288">
        <f>SUMIF('LOGBOEK 2009'!M183:M213,"W",'LOGBOEK 2009'!J183:J213)</f>
        <v>0</v>
      </c>
      <c r="V11" s="288"/>
      <c r="W11" s="291">
        <f>COUNTIF('LOGBOEK 2009'!O183:O213,"=W")</f>
        <v>0</v>
      </c>
      <c r="X11" s="288">
        <f>SUMIF('LOGBOEK 2009'!O183:O213,"W",'LOGBOEK 2009'!L183:L213)</f>
        <v>0</v>
      </c>
    </row>
    <row r="12" spans="1:24" ht="12.75">
      <c r="A12" s="180" t="s">
        <v>7</v>
      </c>
      <c r="B12" s="190">
        <v>214</v>
      </c>
      <c r="C12" s="190">
        <v>244</v>
      </c>
      <c r="D12" s="218">
        <f>IF(COUNTIF('LOGBOEK 2009'!M214:M244,"=R")&gt;0,COUNTIF('LOGBOEK 2009'!M214:M244,"=R"),"")</f>
      </c>
      <c r="E12" s="189">
        <f>IF(COUNTIF('LOGBOEK 2009'!M214:M244,"=T")+COUNTIF('LOGBOEK 2009'!M214:M244,"=W")&gt;0,COUNTIF('LOGBOEK 2009'!M214:M244,"=T")+COUNTIF('LOGBOEK 2009'!M214:M244,"=W"),"")</f>
      </c>
      <c r="F12" s="276">
        <f>IF(SUMIF('LOGBOEK 2009'!M214:M244,"T",'LOGBOEK 2009'!J214:J244)+SUMIF('LOGBOEK 2009'!M214:M244,"W",'LOGBOEK 2009'!J214:J244)&gt;0,SUMIF('LOGBOEK 2009'!M214:M244,"T",'LOGBOEK 2009'!J214:J244)+SUMIF('LOGBOEK 2009'!M214:M244,"W",'LOGBOEK 2009'!J214:J244),"")</f>
      </c>
      <c r="G12" s="340">
        <f>IF(SUMIF('LOGBOEK 2009'!M214:M244,"T",'LOGBOEK 2009'!K214:K244)+SUMIF('LOGBOEK 2009'!M214:M244,"W"+SUMIF('LOGBOEK 2009'!M214:M244,"C",'LOGBOEK 2009'!K214:K244)+SUMIF('LOGBOEK 2009'!M214:M244,"P",'LOGBOEK 2009'!K214:K244),'LOGBOEK 2009'!K214:K244)&gt;0,SUMIF('LOGBOEK 2009'!M214:M244,"T",'LOGBOEK 2009'!K214:K244)+SUMIF('LOGBOEK 2009'!M214:M244,"W",'LOGBOEK 2009'!K214:K244)+SUMIF('LOGBOEK 2009'!M214:M244,"C",'LOGBOEK 2009'!K214:K244)+SUMIF('LOGBOEK 2009'!M214:M244,"P",'LOGBOEK 2009'!K214:K244),"")</f>
      </c>
      <c r="H12" s="189">
        <f>IF(COUNTIF('LOGBOEK 2009'!$M$214:$M$244,"=T")&gt;0,COUNTIF('LOGBOEK 2009'!$M$214:$M$244,"=T"),"")</f>
      </c>
      <c r="I12" s="276">
        <f>IF(SUMIF('LOGBOEK 2009'!$M$214:$M$244,"T",'LOGBOEK 2009'!$J$214:$J$244)&gt;0,SUMIF('LOGBOEK 2009'!$M$214:$M$244,"T",'LOGBOEK 2009'!$J$214:$J$244),"")</f>
      </c>
      <c r="J12" s="340">
        <f>IF(SUMIF('LOGBOEK 2009'!$M$214:$M$244,"T",'LOGBOEK 2009'!$K$214:$K$244)&gt;0,SUMIF('LOGBOEK 2009'!$M$214:$M$244,"T",'LOGBOEK 2009'!$K$214:$K$244),"")</f>
      </c>
      <c r="K12" s="189">
        <f>IF(COUNTIF('LOGBOEK 2009'!$M$214:$M$244,"=W")&gt;0,COUNTIF('LOGBOEK 2009'!$M$214:$M$244,"=W"),"")</f>
      </c>
      <c r="L12" s="276">
        <f>IF(SUMIF('LOGBOEK 2009'!$M$214:$M$244,"W",'LOGBOEK 2009'!$J$214:$J$244)&gt;0,SUMIF('LOGBOEK 2009'!$M$214:$M$244,"W",'LOGBOEK 2009'!$J$214:$J$244),"")</f>
      </c>
      <c r="M12" s="347">
        <f>IF(SUMIF('LOGBOEK 2009'!$M$214:$M$244,"W",'LOGBOEK 2009'!$K$214:$K$244)&gt;0,SUMIF('LOGBOEK 2009'!$M$214:$M$244,"W",'LOGBOEK 2009'!$K$214:$K$244),"")</f>
      </c>
      <c r="N12" s="291">
        <f>COUNTIF('LOGBOEK 2009'!P214:P244,"=W")</f>
        <v>0</v>
      </c>
      <c r="O12" s="174">
        <f>SUMIF('LOGBOEK 2009'!P214:P244,"W",'LOGBOEK 2009'!M214:M244)</f>
        <v>0</v>
      </c>
      <c r="P12" s="288"/>
      <c r="Q12" s="173">
        <f>COUNTIF('LOGBOEK 2009'!T214:T244,"=W")</f>
        <v>0</v>
      </c>
      <c r="R12" s="174">
        <f>SUMIF('LOGBOEK 2009'!T214:T244,"W",'LOGBOEK 2009'!P214:P244)</f>
        <v>0</v>
      </c>
      <c r="S12" s="288"/>
      <c r="T12" s="291">
        <f>COUNTIF('LOGBOEK 2009'!M214:M244,"=W")</f>
        <v>0</v>
      </c>
      <c r="U12" s="288">
        <f>SUMIF('LOGBOEK 2009'!M214:M244,"W",'LOGBOEK 2009'!J214:J244)</f>
        <v>0</v>
      </c>
      <c r="V12" s="288"/>
      <c r="W12" s="291">
        <f>COUNTIF('LOGBOEK 2009'!O214:O244,"=W")</f>
        <v>0</v>
      </c>
      <c r="X12" s="288">
        <f>SUMIF('LOGBOEK 2009'!O214:O244,"W",'LOGBOEK 2009'!L214:L244)</f>
        <v>0</v>
      </c>
    </row>
    <row r="13" spans="1:24" ht="12.75">
      <c r="A13" s="181" t="s">
        <v>8</v>
      </c>
      <c r="B13" s="190">
        <v>245</v>
      </c>
      <c r="C13" s="190">
        <v>274</v>
      </c>
      <c r="D13" s="218">
        <f>IF(COUNTIF('LOGBOEK 2009'!M245:M274,"=R")&gt;0,COUNTIF('LOGBOEK 2009'!M245:M274,"=R"),"")</f>
      </c>
      <c r="E13" s="189">
        <f>IF(COUNTIF('LOGBOEK 2009'!M245:M274,"=T")+COUNTIF('LOGBOEK 2009'!M245:M274,"=W")&gt;0,COUNTIF('LOGBOEK 2009'!M245:M274,"=T")+COUNTIF('LOGBOEK 2009'!M245:M274,"=W"),"")</f>
      </c>
      <c r="F13" s="276">
        <f>IF(SUMIF('LOGBOEK 2009'!M245:M274,"T",'LOGBOEK 2009'!J245:J274)+SUMIF('LOGBOEK 2009'!M245:M274,"W",'LOGBOEK 2009'!J245:J274)&gt;0,SUMIF('LOGBOEK 2009'!M245:M274,"T",'LOGBOEK 2009'!J245:J274)+SUMIF('LOGBOEK 2009'!M245:M274,"W",'LOGBOEK 2009'!J245:J274),"")</f>
      </c>
      <c r="G13" s="340">
        <f>IF(SUMIF('LOGBOEK 2009'!M245:M274,"T",'LOGBOEK 2009'!K245:K274)+SUMIF('LOGBOEK 2009'!M245:M274,"W"+SUMIF('LOGBOEK 2009'!M245:M274,"C",'LOGBOEK 2009'!K245:K274)+SUMIF('LOGBOEK 2009'!M245:M274,"P",'LOGBOEK 2009'!K245:K274),'LOGBOEK 2009'!K245:K274)&gt;0,SUMIF('LOGBOEK 2009'!M245:M274,"T",'LOGBOEK 2009'!K245:K274)+SUMIF('LOGBOEK 2009'!M245:M274,"W",'LOGBOEK 2009'!K245:K274)+SUMIF('LOGBOEK 2009'!M245:M274,"C",'LOGBOEK 2009'!K245:K274)+SUMIF('LOGBOEK 2009'!M245:M274,"P",'LOGBOEK 2009'!K245:K274),"")</f>
      </c>
      <c r="H13" s="189">
        <f>IF(COUNTIF('LOGBOEK 2009'!$M$245:$M$274,"=T")&gt;0,COUNTIF('LOGBOEK 2009'!$M$245:$M$274,"=T"),"")</f>
      </c>
      <c r="I13" s="276">
        <f>IF(SUMIF('LOGBOEK 2009'!$M$245:$M$274,"T",'LOGBOEK 2009'!$J$245:$J$274)&gt;0,SUMIF('LOGBOEK 2009'!$M$245:$M$274,"T",'LOGBOEK 2009'!$J$245:$J$274),"")</f>
      </c>
      <c r="J13" s="340">
        <f>IF(SUMIF('LOGBOEK 2009'!$M$245:$M$274,"T",'LOGBOEK 2009'!$K$245:$K$274)&gt;0,SUMIF('LOGBOEK 2009'!$M$245:$M$274,"T",'LOGBOEK 2009'!$K$245:$K$274),"")</f>
      </c>
      <c r="K13" s="189">
        <f>IF(COUNTIF('LOGBOEK 2009'!$M$245:$M$274,"=W")&gt;0,COUNTIF('LOGBOEK 2009'!$M$245:$M$274,"=W"),"")</f>
      </c>
      <c r="L13" s="276">
        <f>IF(SUMIF('LOGBOEK 2009'!$M$245:$M$274,"W",'LOGBOEK 2009'!$J$245:$J$274)&gt;0,SUMIF('LOGBOEK 2009'!$M$245:$M$274,"W",'LOGBOEK 2009'!$J$245:$J$274),"")</f>
      </c>
      <c r="M13" s="347">
        <f>IF(SUMIF('LOGBOEK 2009'!$M$245:$M$274,"W",'LOGBOEK 2009'!$K$245:$K$274)&gt;0,SUMIF('LOGBOEK 2009'!$M$245:$M$274,"W",'LOGBOEK 2009'!$K$245:$K$274),"")</f>
      </c>
      <c r="N13" s="291">
        <f>COUNTIF('LOGBOEK 2009'!P245:P274,"=W")</f>
        <v>0</v>
      </c>
      <c r="O13" s="174">
        <f>SUMIF('LOGBOEK 2009'!P245:P274,"W",'LOGBOEK 2009'!M245:M274)</f>
        <v>0</v>
      </c>
      <c r="P13" s="288"/>
      <c r="Q13" s="173">
        <f>COUNTIF('LOGBOEK 2009'!T245:T274,"=W")</f>
        <v>0</v>
      </c>
      <c r="R13" s="174">
        <f>SUMIF('LOGBOEK 2009'!T245:T274,"W",'LOGBOEK 2009'!P245:P274)</f>
        <v>0</v>
      </c>
      <c r="S13" s="288"/>
      <c r="T13" s="291">
        <f>COUNTIF('LOGBOEK 2009'!M245:M274,"=W")</f>
        <v>0</v>
      </c>
      <c r="U13" s="288">
        <f>SUMIF('LOGBOEK 2009'!M245:M274,"W",'LOGBOEK 2009'!J245:J274)</f>
        <v>0</v>
      </c>
      <c r="V13" s="288"/>
      <c r="W13" s="291">
        <f>COUNTIF('LOGBOEK 2009'!O245:O274,"=W")</f>
        <v>0</v>
      </c>
      <c r="X13" s="288">
        <f>SUMIF('LOGBOEK 2009'!O245:O274,"W",'LOGBOEK 2009'!L245:L274)</f>
        <v>0</v>
      </c>
    </row>
    <row r="14" spans="1:24" ht="12.75">
      <c r="A14" s="182" t="s">
        <v>9</v>
      </c>
      <c r="B14" s="190">
        <v>275</v>
      </c>
      <c r="C14" s="190">
        <v>305</v>
      </c>
      <c r="D14" s="218">
        <f>IF(COUNTIF('LOGBOEK 2009'!M275:M305,"=R")&gt;0,COUNTIF('LOGBOEK 2009'!M275:M305,"=R"),"")</f>
      </c>
      <c r="E14" s="189">
        <f>IF(COUNTIF('LOGBOEK 2009'!M275:M305,"=T")+COUNTIF('LOGBOEK 2009'!M275:M305,"=W")&gt;0,COUNTIF('LOGBOEK 2009'!M275:M305,"=T")+COUNTIF('LOGBOEK 2009'!M275:M305,"=W"),"")</f>
      </c>
      <c r="F14" s="276">
        <f>IF(SUMIF('LOGBOEK 2009'!M275:M305,"T",'LOGBOEK 2009'!J275:J305)+SUMIF('LOGBOEK 2009'!M275:M305,"W",'LOGBOEK 2009'!J275:J305)&gt;0,SUMIF('LOGBOEK 2009'!M275:M305,"T",'LOGBOEK 2009'!J275:J305)+SUMIF('LOGBOEK 2009'!M275:M305,"W",'LOGBOEK 2009'!J275:J305),"")</f>
      </c>
      <c r="G14" s="340">
        <f>IF(SUMIF('LOGBOEK 2009'!M275:M305,"T",'LOGBOEK 2009'!K275:K305)+SUMIF('LOGBOEK 2009'!M275:M305,"W"+SUMIF('LOGBOEK 2009'!M275:M305,"C",'LOGBOEK 2009'!K275:K305)+SUMIF('LOGBOEK 2009'!M275:M305,"P",'LOGBOEK 2009'!K275:K305),'LOGBOEK 2009'!K275:K305)&gt;0,SUMIF('LOGBOEK 2009'!M275:M305,"T",'LOGBOEK 2009'!K275:K305)+SUMIF('LOGBOEK 2009'!M275:M305,"W",'LOGBOEK 2009'!K275:K305)+SUMIF('LOGBOEK 2009'!M275:M305,"C",'LOGBOEK 2009'!K275:K305)+SUMIF('LOGBOEK 2009'!M275:M305,"P",'LOGBOEK 2009'!K275:K305),"")</f>
      </c>
      <c r="H14" s="189">
        <f>IF(COUNTIF('LOGBOEK 2009'!$M$275:$M$305,"=T")&gt;0,COUNTIF('LOGBOEK 2009'!$M$275:$M$305,"=T"),"")</f>
      </c>
      <c r="I14" s="276">
        <f>IF(SUMIF('LOGBOEK 2009'!$M$275:$M$305,"T",'LOGBOEK 2009'!$J$275:$J$305)&gt;0,SUMIF('LOGBOEK 2009'!$M$275:$M$305,"T",'LOGBOEK 2009'!$J$275:$J$305),"")</f>
      </c>
      <c r="J14" s="340">
        <f>IF(SUMIF('LOGBOEK 2009'!$M$275:$M$305,"T",'LOGBOEK 2009'!$K$275:$K$305)&gt;0,SUMIF('LOGBOEK 2009'!$M$275:$M$305,"T",'LOGBOEK 2009'!$K$275:$K$305),"")</f>
      </c>
      <c r="K14" s="189">
        <f>IF(COUNTIF('LOGBOEK 2009'!$M$275:$M$305,"=W")&gt;0,COUNTIF('LOGBOEK 2009'!$M$275:$M$305,"=W"),"")</f>
      </c>
      <c r="L14" s="276">
        <f>IF(SUMIF('LOGBOEK 2009'!$M$275:$M$305,"W",'LOGBOEK 2009'!$J$275:$J$305)&gt;0,SUMIF('LOGBOEK 2009'!$M$275:$M$305,"W",'LOGBOEK 2009'!$J$275:$J$305),"")</f>
      </c>
      <c r="M14" s="347">
        <f>IF(SUMIF('LOGBOEK 2009'!$M$275:$M$305,"W",'LOGBOEK 2009'!$K$275:$K$305)&gt;0,SUMIF('LOGBOEK 2009'!$M$275:$M$305,"W",'LOGBOEK 2009'!$K$275:$K$305),"")</f>
      </c>
      <c r="N14" s="291">
        <f>COUNTIF('LOGBOEK 2009'!P275:P305,"=W")</f>
        <v>0</v>
      </c>
      <c r="O14" s="174">
        <f>SUMIF('LOGBOEK 2009'!P275:P305,"W",'LOGBOEK 2009'!M275:M305)</f>
        <v>0</v>
      </c>
      <c r="P14" s="288"/>
      <c r="Q14" s="173">
        <f>COUNTIF('LOGBOEK 2009'!T275:T305,"=W")</f>
        <v>0</v>
      </c>
      <c r="R14" s="174">
        <f>SUMIF('LOGBOEK 2009'!T275:T305,"W",'LOGBOEK 2009'!P275:P305)</f>
        <v>0</v>
      </c>
      <c r="S14" s="288"/>
      <c r="T14" s="291">
        <f>COUNTIF('LOGBOEK 2009'!M275:M305,"=W")</f>
        <v>0</v>
      </c>
      <c r="U14" s="288">
        <f>SUMIF('LOGBOEK 2009'!M275:M305,"W",'LOGBOEK 2009'!J275:J305)</f>
        <v>0</v>
      </c>
      <c r="V14" s="288"/>
      <c r="W14" s="291">
        <f>COUNTIF('LOGBOEK 2009'!O275:O305,"=W")</f>
        <v>0</v>
      </c>
      <c r="X14" s="288">
        <f>SUMIF('LOGBOEK 2009'!O275:O305,"W",'LOGBOEK 2009'!L275:L305)</f>
        <v>0</v>
      </c>
    </row>
    <row r="15" spans="1:24" ht="12.75">
      <c r="A15" s="183" t="s">
        <v>10</v>
      </c>
      <c r="B15" s="190">
        <v>306</v>
      </c>
      <c r="C15" s="190">
        <v>335</v>
      </c>
      <c r="D15" s="218">
        <f>IF(COUNTIF('LOGBOEK 2009'!M306:M335,"=R")&gt;0,COUNTIF('LOGBOEK 2009'!M306:M335,"=R"),"")</f>
      </c>
      <c r="E15" s="189">
        <f>IF(COUNTIF('LOGBOEK 2009'!M306:M335,"=T")+COUNTIF('LOGBOEK 2009'!M306:M335,"=W")&gt;0,COUNTIF('LOGBOEK 2009'!M306:M335,"=T")+COUNTIF('LOGBOEK 2009'!M306:M335,"=W"),"")</f>
      </c>
      <c r="F15" s="276">
        <f>IF(SUMIF('LOGBOEK 2009'!M306:M335,"T",'LOGBOEK 2009'!J306:J335)+SUMIF('LOGBOEK 2009'!M306:M335,"W",'LOGBOEK 2009'!J306:J335)&gt;0,SUMIF('LOGBOEK 2009'!M306:M335,"T",'LOGBOEK 2009'!J306:J335)+SUMIF('LOGBOEK 2009'!M306:M335,"W",'LOGBOEK 2009'!J306:J335),"")</f>
      </c>
      <c r="G15" s="340">
        <f>IF(SUMIF('LOGBOEK 2009'!M306:M335,"T",'LOGBOEK 2009'!K306:K335)+SUMIF('LOGBOEK 2009'!M306:M335,"W"+SUMIF('LOGBOEK 2009'!M306:M335,"C",'LOGBOEK 2009'!K306:K335)+SUMIF('LOGBOEK 2009'!M306:M335,"P",'LOGBOEK 2009'!K306:K335),'LOGBOEK 2009'!K306:K335)&gt;0,SUMIF('LOGBOEK 2009'!M306:M335,"T",'LOGBOEK 2009'!K306:K335)+SUMIF('LOGBOEK 2009'!M306:M335,"W",'LOGBOEK 2009'!K306:K335)+SUMIF('LOGBOEK 2009'!M306:M335,"C",'LOGBOEK 2009'!K306:K335)+SUMIF('LOGBOEK 2009'!M306:M335,"P",'LOGBOEK 2009'!K306:K335),"")</f>
      </c>
      <c r="H15" s="189">
        <f>IF(COUNTIF('LOGBOEK 2009'!$M$306:$M$335,"=T")&gt;0,COUNTIF('LOGBOEK 2009'!$M$306:$M$335,"=T"),"")</f>
      </c>
      <c r="I15" s="276">
        <f>IF(SUMIF('LOGBOEK 2009'!$M$306:$M$335,"T",'LOGBOEK 2009'!$J$306:$J$335)&gt;0,SUMIF('LOGBOEK 2009'!$M$306:$M$335,"T",'LOGBOEK 2009'!$J$306:$J$335),"")</f>
      </c>
      <c r="J15" s="340">
        <f>IF(SUMIF('LOGBOEK 2009'!$M$306:$M$335,"T",'LOGBOEK 2009'!$K$306:$K$335)&gt;0,SUMIF('LOGBOEK 2009'!$M$306:$M$335,"T",'LOGBOEK 2009'!$K$306:$K$335),"")</f>
      </c>
      <c r="K15" s="189">
        <f>IF(COUNTIF('LOGBOEK 2009'!$M$306:$M$335,"=W")&gt;0,COUNTIF('LOGBOEK 2009'!$M$306:$M$335,"=W"),"")</f>
      </c>
      <c r="L15" s="276">
        <f>IF(SUMIF('LOGBOEK 2009'!$M$306:$M$335,"W",'LOGBOEK 2009'!$J$306:$J$335)&gt;0,SUMIF('LOGBOEK 2009'!$M$306:$M$335,"W",'LOGBOEK 2009'!$J$306:$J$335),"")</f>
      </c>
      <c r="M15" s="347">
        <f>IF(SUMIF('LOGBOEK 2009'!$M$306:$M$335,"W",'LOGBOEK 2009'!$K$306:$K$335)&gt;0,SUMIF('LOGBOEK 2009'!$M$306:$M$335,"W",'LOGBOEK 2009'!$K$306:$K$335),"")</f>
      </c>
      <c r="N15" s="291">
        <f>COUNTIF('LOGBOEK 2009'!P306:P335,"=W")</f>
        <v>0</v>
      </c>
      <c r="O15" s="174">
        <f>SUMIF('LOGBOEK 2009'!P306:P335,"W",'LOGBOEK 2009'!M306:M335)</f>
        <v>0</v>
      </c>
      <c r="P15" s="288"/>
      <c r="Q15" s="173">
        <f>COUNTIF('LOGBOEK 2009'!T306:T335,"=W")</f>
        <v>0</v>
      </c>
      <c r="R15" s="174">
        <f>SUMIF('LOGBOEK 2009'!T306:T335,"W",'LOGBOEK 2009'!P306:P335)</f>
        <v>0</v>
      </c>
      <c r="S15" s="288"/>
      <c r="T15" s="291">
        <f>COUNTIF('LOGBOEK 2009'!M306:M335,"=W")</f>
        <v>0</v>
      </c>
      <c r="U15" s="288">
        <f>SUMIF('LOGBOEK 2009'!M306:M335,"W",'LOGBOEK 2009'!J306:J335)</f>
        <v>0</v>
      </c>
      <c r="V15" s="288"/>
      <c r="W15" s="291">
        <f>COUNTIF('LOGBOEK 2009'!O306:O335,"=W")</f>
        <v>0</v>
      </c>
      <c r="X15" s="288">
        <f>SUMIF('LOGBOEK 2009'!O306:O335,"W",'LOGBOEK 2009'!L306:L335)</f>
        <v>0</v>
      </c>
    </row>
    <row r="16" spans="1:24" ht="13.5" thickBot="1">
      <c r="A16" s="184" t="s">
        <v>11</v>
      </c>
      <c r="B16" s="191">
        <v>336</v>
      </c>
      <c r="C16" s="191">
        <v>366</v>
      </c>
      <c r="D16" s="166">
        <f>IF(COUNTIF('LOGBOEK 2009'!M336:M366,"=R")&gt;0,COUNTIF('LOGBOEK 2009'!M336:M366,"=R"),"")</f>
      </c>
      <c r="E16" s="189">
        <f>IF(COUNTIF('LOGBOEK 2009'!M336:M366,"=T")+COUNTIF('LOGBOEK 2009'!M336:M366,"=W")&gt;0,COUNTIF('LOGBOEK 2009'!M336:M366,"=T")+COUNTIF('LOGBOEK 2009'!M336:M366,"=W"),"")</f>
      </c>
      <c r="F16" s="276">
        <f>IF(SUMIF('LOGBOEK 2009'!M336:M366,"T",'LOGBOEK 2009'!J336:J366)+SUMIF('LOGBOEK 2009'!M336:M366,"W",'LOGBOEK 2009'!J336:J366)&gt;0,SUMIF('LOGBOEK 2009'!M336:M366,"T",'LOGBOEK 2009'!J336:J366)+SUMIF('LOGBOEK 2009'!M336:M366,"W",'LOGBOEK 2009'!J336:J366),"")</f>
      </c>
      <c r="G16" s="340">
        <f>IF(SUMIF('LOGBOEK 2009'!M336:M366,"T",'LOGBOEK 2009'!K336:K366)+SUMIF('LOGBOEK 2009'!M336:M366,"W"+SUMIF('LOGBOEK 2009'!M336:M366,"C",'LOGBOEK 2009'!K336:K366)+SUMIF('LOGBOEK 2009'!M336:M366,"P",'LOGBOEK 2009'!K336:K366),'LOGBOEK 2009'!K336:K366)&gt;0,SUMIF('LOGBOEK 2009'!M336:M366,"T",'LOGBOEK 2009'!K336:K366)+SUMIF('LOGBOEK 2009'!M336:M366,"W",'LOGBOEK 2009'!K336:K366)+SUMIF('LOGBOEK 2009'!M336:M366,"C",'LOGBOEK 2009'!K336:K366)+SUMIF('LOGBOEK 2009'!M336:M366,"P",'LOGBOEK 2009'!K336:K366),"")</f>
      </c>
      <c r="H16" s="189">
        <f>IF(COUNTIF('LOGBOEK 2009'!$M$336:$M$366,"=T")&gt;0,COUNTIF('LOGBOEK 2009'!$M$336:$M$366,"=T"),"")</f>
      </c>
      <c r="I16" s="276">
        <f>IF(SUMIF('LOGBOEK 2009'!$M$336:$M$366,"T",'LOGBOEK 2009'!$J$336:$J$366)&gt;0,SUMIF('LOGBOEK 2009'!$M$336:$M$366,"T",'LOGBOEK 2009'!$J$336:$J$366),"")</f>
      </c>
      <c r="J16" s="340">
        <f>IF(SUMIF('LOGBOEK 2009'!$M$336:$M$366,"T",'LOGBOEK 2009'!$K$336:$K$366)&gt;0,SUMIF('LOGBOEK 2009'!$M$336:$M$366,"T",'LOGBOEK 2009'!$K$336:$K$366),"")</f>
      </c>
      <c r="K16" s="163">
        <f>IF(COUNTIF('LOGBOEK 2009'!$M$336:$M$366,"=W")&gt;0,COUNTIF('LOGBOEK 2009'!$M$336:$M$366,"=W"),"")</f>
      </c>
      <c r="L16" s="273">
        <f>IF(SUMIF('LOGBOEK 2009'!$M$336:$M$366,"W",'LOGBOEK 2009'!$J$336:$J$366)&gt;0,SUMIF('LOGBOEK 2009'!$M$336:$M$366,"W",'LOGBOEK 2009'!$J$336:$J$366),"")</f>
      </c>
      <c r="M16" s="348">
        <f>IF(SUMIF('LOGBOEK 2009'!$M$336:$M$366,"W",'LOGBOEK 2009'!$K$336:$K$366)&gt;0,SUMIF('LOGBOEK 2009'!$M$336:$M$366,"W",'LOGBOEK 2009'!$K$336:$K$366),"")</f>
      </c>
      <c r="N16" s="328">
        <f>COUNTIF('LOGBOEK 2009'!P336:P366,"=W")</f>
        <v>0</v>
      </c>
      <c r="O16" s="298">
        <f>SUMIF('LOGBOEK 2009'!P336:P366,"W",'LOGBOEK 2009'!M336:M366)</f>
        <v>0</v>
      </c>
      <c r="P16" s="299"/>
      <c r="Q16" s="297">
        <f>COUNTIF('LOGBOEK 2009'!T336:T366,"=W")</f>
        <v>0</v>
      </c>
      <c r="R16" s="298">
        <f>SUMIF('LOGBOEK 2009'!T336:T366,"W",'LOGBOEK 2009'!P336:P366)</f>
        <v>0</v>
      </c>
      <c r="S16" s="299"/>
      <c r="T16" s="292">
        <f>COUNTIF('LOGBOEK 2009'!M336:M366,"=W")</f>
        <v>0</v>
      </c>
      <c r="U16" s="289">
        <f>SUMIF('LOGBOEK 2009'!M336:M366,"W",'LOGBOEK 2009'!J336:J366)</f>
        <v>0</v>
      </c>
      <c r="V16" s="299"/>
      <c r="W16" s="292">
        <f>COUNTIF('LOGBOEK 2009'!O336:O366,"=W")</f>
        <v>0</v>
      </c>
      <c r="X16" s="289">
        <f>SUMIF('LOGBOEK 2009'!O336:O366,"W",'LOGBOEK 2009'!L336:L366)</f>
        <v>0</v>
      </c>
    </row>
    <row r="17" spans="1:24" ht="13.5" thickBot="1">
      <c r="A17" s="200" t="s">
        <v>56</v>
      </c>
      <c r="B17" s="305"/>
      <c r="C17" s="305"/>
      <c r="D17" s="353">
        <f>ROUND(SUMIF(D5:D16,"&lt;&gt;0",D5:D16)/12,0)</f>
        <v>0</v>
      </c>
      <c r="E17" s="350">
        <f>ROUND(SUMIF(E5:E16,"&lt;&gt;0",E5:E16)/12,0)</f>
        <v>0</v>
      </c>
      <c r="F17" s="274">
        <f>ROUND(SUMIF(F5:F16,"&lt;&gt;0",F5:F16)/12,2)</f>
        <v>0</v>
      </c>
      <c r="G17" s="351"/>
      <c r="H17" s="352">
        <f>ROUND(SUMIF(H5:H16,"&lt;&gt;0",H5:H16)/12,0)</f>
        <v>0</v>
      </c>
      <c r="I17" s="274">
        <f>ROUND(SUMIF(I5:I16,"&lt;&gt;0",I5:I16)/12,0)</f>
        <v>0</v>
      </c>
      <c r="J17" s="345"/>
      <c r="K17" s="350">
        <f>ROUND(SUMIF(K5:K16,"&lt;&gt;0",K5:K16)/12,0)</f>
        <v>0</v>
      </c>
      <c r="L17" s="274">
        <f>ROUND(SUMIF(L5:L16,"&lt;&gt;0",L5:L16)/12,0)</f>
        <v>0</v>
      </c>
      <c r="M17" s="351"/>
      <c r="N17" s="349">
        <f>ROUND(SUMIF(N5:N16,"&lt;&gt;0",N5:N16)/12,0)</f>
        <v>0</v>
      </c>
      <c r="O17" s="295">
        <f>ROUND(SUMIF(O5:O16,"&lt;&gt;0",O5:O16)/12,0)</f>
        <v>0</v>
      </c>
      <c r="P17" s="296"/>
      <c r="Q17" s="294">
        <f>ROUND(SUMIF(Q5:Q16,"&lt;&gt;0",Q5:Q16)/12,0)</f>
        <v>0</v>
      </c>
      <c r="R17" s="295">
        <f>ROUND(SUMIF(R5:R16,"&lt;&gt;0",R5:R16)/12,0)</f>
        <v>0</v>
      </c>
      <c r="S17" s="296"/>
      <c r="T17" s="277">
        <f>ROUND(SUMIF(T5:T16,"&lt;&gt;0",T5:T16)/12,0)</f>
        <v>0</v>
      </c>
      <c r="U17" s="278">
        <f>ROUND(SUMIF(U5:U16,"&lt;&gt;0",U5:U16)/12,0)</f>
        <v>0</v>
      </c>
      <c r="V17" s="296"/>
      <c r="W17" s="277">
        <f>ROUND(SUMIF(W5:W16,"&lt;&gt;0",W5:W16)/12,0)</f>
        <v>0</v>
      </c>
      <c r="X17" s="278">
        <f>ROUND(SUMIF(X5:X16,"&lt;&gt;0",X5:X16)/12,0)</f>
        <v>0</v>
      </c>
    </row>
    <row r="18" ht="13.5" thickBot="1"/>
    <row r="19" spans="1:24" ht="13.5" thickBot="1">
      <c r="A19" s="201"/>
      <c r="B19" s="305"/>
      <c r="C19" s="305"/>
      <c r="D19" s="279" t="s">
        <v>17</v>
      </c>
      <c r="E19" s="197" t="s">
        <v>61</v>
      </c>
      <c r="F19" s="198" t="s">
        <v>62</v>
      </c>
      <c r="G19" s="343" t="s">
        <v>63</v>
      </c>
      <c r="H19" s="197" t="s">
        <v>12</v>
      </c>
      <c r="I19" s="198" t="s">
        <v>13</v>
      </c>
      <c r="J19" s="343" t="s">
        <v>60</v>
      </c>
      <c r="K19" s="333" t="s">
        <v>14</v>
      </c>
      <c r="L19" s="272" t="s">
        <v>15</v>
      </c>
      <c r="M19" s="339" t="s">
        <v>60</v>
      </c>
      <c r="N19" s="329" t="s">
        <v>14</v>
      </c>
      <c r="O19" s="198" t="s">
        <v>15</v>
      </c>
      <c r="P19" s="272" t="s">
        <v>60</v>
      </c>
      <c r="Q19" s="197" t="s">
        <v>14</v>
      </c>
      <c r="R19" s="198" t="s">
        <v>15</v>
      </c>
      <c r="S19" s="272" t="s">
        <v>60</v>
      </c>
      <c r="T19" s="277" t="s">
        <v>57</v>
      </c>
      <c r="U19" s="278" t="s">
        <v>58</v>
      </c>
      <c r="V19" s="272" t="s">
        <v>60</v>
      </c>
      <c r="W19" s="277" t="s">
        <v>57</v>
      </c>
      <c r="X19" s="278" t="s">
        <v>58</v>
      </c>
    </row>
    <row r="20" spans="1:24" ht="12.75">
      <c r="A20" s="192" t="str">
        <f>"week"&amp;" "&amp;'LOGBOEK 2009'!D2</f>
        <v>week 0</v>
      </c>
      <c r="B20" s="212">
        <v>2</v>
      </c>
      <c r="C20" s="212">
        <v>5</v>
      </c>
      <c r="D20" s="187">
        <f>IF(COUNTIF('LOGBOEK 2009'!M2:M5,"R")&gt;0,COUNTIF('LOGBOEK 2009'!M2:M5,"R"),"")</f>
      </c>
      <c r="E20" s="186">
        <f>IF(COUNTIF('LOGBOEK 2009'!$M2:$M5,"=T")+COUNTIF('LOGBOEK 2009'!$M2:$M5,"=W")&gt;0,COUNTIF('LOGBOEK 2009'!$M2:$M5,"=T")+COUNTIF('LOGBOEK 2009'!$M2:$M5,"=W"),"")</f>
      </c>
      <c r="F20" s="185">
        <f>IF(SUMIF('LOGBOEK 2009'!M2:M5,"T",'LOGBOEK 2009'!J2:J5)+SUMIF('LOGBOEK 2009'!M2:M5,"W",'LOGBOEK 2009'!J2:J5)&gt;0,SUMIF('LOGBOEK 2009'!M2:M5,"T",'LOGBOEK 2009'!J2:J5)+SUMIF('LOGBOEK 2009'!M2:M5,"W",'LOGBOEK 2009'!J2:J5),"")</f>
      </c>
      <c r="G20" s="344"/>
      <c r="H20" s="186">
        <f>IF(COUNTIF('LOGBOEK 2009'!$M2:$M5,"=T")&gt;0,COUNTIF('LOGBOEK 2009'!$M2:$M5,"=T"),"")</f>
      </c>
      <c r="I20" s="185">
        <f>IF(SUMIF('LOGBOEK 2009'!M2:M5,"T",'LOGBOEK 2009'!J2:J5)&gt;0,SUMIF('LOGBOEK 2009'!M2:M5,"T",'LOGBOEK 2009'!J2:J5),"")</f>
      </c>
      <c r="J20" s="344"/>
      <c r="K20" s="189">
        <f>IF(COUNTIF('LOGBOEK 2009'!M2:M5,"=W")&gt;0,COUNTIF('LOGBOEK 2009'!M2:M5,"=W"),"")</f>
      </c>
      <c r="L20" s="276">
        <f>IF(SUMIF('LOGBOEK 2009'!M2:M5,"W",'LOGBOEK 2009'!J2:J5)&gt;0,SUMIF('LOGBOEK 2009'!M2:M5,"W",'LOGBOEK 2009'!J2:J5),"")</f>
      </c>
      <c r="M20" s="347"/>
      <c r="N20" s="330">
        <f>IF(COUNTIF('LOGBOEK 2009'!P2:P5,"=W")&gt;0,COUNTIF('LOGBOEK 2009'!P2:P5,"=W"),"")</f>
      </c>
      <c r="O20" s="185">
        <f>IF(SUMIF('LOGBOEK 2009'!P2:P5,"W",'LOGBOEK 2009'!M2:M5)&gt;0,SUMIF('LOGBOEK 2009'!P2:P5,"W",'LOGBOEK 2009'!M2:M5),"")</f>
      </c>
      <c r="P20" s="275"/>
      <c r="Q20" s="186">
        <f>IF(COUNTIF('LOGBOEK 2009'!T2:T5,"=W")&gt;0,COUNTIF('LOGBOEK 2009'!T2:T5,"=W"),"")</f>
      </c>
      <c r="R20" s="185">
        <f>IF(SUMIF('LOGBOEK 2009'!T2:T5,"W",'LOGBOEK 2009'!P2:P5)&gt;0,SUMIF('LOGBOEK 2009'!T2:T5,"W",'LOGBOEK 2009'!P2:P5),"")</f>
      </c>
      <c r="S20" s="275"/>
      <c r="T20" s="186">
        <f>IF(COUNTIF('LOGBOEK 2009'!K2:K5,"=F")&gt;0,COUNTIF('LOGBOEK 2009'!K2:K5,"=F"),"")</f>
      </c>
      <c r="U20" s="185">
        <f>IF(SUMIF('LOGBOEK 2009'!K2:K5,"F",'LOGBOEK 2009'!H2:H5)&gt;0,SUMIF('LOGBOEK 2009'!K2:K5,"F",'LOGBOEK 2009'!H2:H5),"")</f>
      </c>
      <c r="V20" s="275"/>
      <c r="W20" s="186">
        <f>IF(COUNTIF('LOGBOEK 2009'!M2:M5,"=F")&gt;0,COUNTIF('LOGBOEK 2009'!M2:M5,"=F"),"")</f>
      </c>
      <c r="X20" s="185">
        <f>IF(SUMIF('LOGBOEK 2009'!M2:M5,"F",'LOGBOEK 2009'!J2:J5)&gt;0,SUMIF('LOGBOEK 2009'!M2:M5,"F",'LOGBOEK 2009'!J2:J5),"")</f>
      </c>
    </row>
    <row r="21" spans="1:24" ht="12.75">
      <c r="A21" s="169" t="str">
        <f>"week"&amp;" "&amp;'LOGBOEK 2009'!D6</f>
        <v>week 1</v>
      </c>
      <c r="B21" s="218">
        <v>6</v>
      </c>
      <c r="C21" s="218">
        <v>12</v>
      </c>
      <c r="D21" s="190">
        <f>IF(COUNTIF('LOGBOEK 2009'!M6:M12,"R")&gt;0,COUNTIF('LOGBOEK 2009'!M6:M12,"R"),"")</f>
      </c>
      <c r="E21" s="189">
        <f>IF(COUNTIF('LOGBOEK 2009'!M6:M12,"=T")+COUNTIF('LOGBOEK 2009'!M6:M12,"=W")&gt;0,COUNTIF('LOGBOEK 2009'!M6:M12,"=T")+COUNTIF('LOGBOEK 2009'!M6:M12,"=W"),"")</f>
      </c>
      <c r="F21" s="188">
        <f>IF(SUMIF('LOGBOEK 2009'!M6:M12,"T",'LOGBOEK 2009'!J6:J12)+SUMIF('LOGBOEK 2009'!M6:M12,"W",'LOGBOEK 2009'!J6:J12)&gt;0,SUMIF('LOGBOEK 2009'!M6:M12,"T",'LOGBOEK 2009'!J6:J12)+SUMIF('LOGBOEK 2009'!M6:M12,"W",'LOGBOEK 2009'!J6:J12),"")</f>
      </c>
      <c r="G21" s="340"/>
      <c r="H21" s="189">
        <f>IF(COUNTIF('LOGBOEK 2009'!$M6:$M12,"=T")&gt;0,COUNTIF('LOGBOEK 2009'!$M6:$M12,"=T"),"")</f>
      </c>
      <c r="I21" s="188">
        <f>IF(SUMIF('LOGBOEK 2009'!M6:M12,"T",'LOGBOEK 2009'!J6:J12)&gt;0,SUMIF('LOGBOEK 2009'!M6:M12,"T",'LOGBOEK 2009'!J6:J12),"")</f>
      </c>
      <c r="J21" s="340"/>
      <c r="K21" s="189">
        <f>IF(COUNTIF('LOGBOEK 2009'!M6:M12,"=W")&gt;0,COUNTIF('LOGBOEK 2009'!M6:M12,"=W"),"")</f>
      </c>
      <c r="L21" s="276">
        <f>IF(SUMIF('LOGBOEK 2009'!M6:M12,"W",'LOGBOEK 2009'!J6:J12)&gt;0,SUMIF('LOGBOEK 2009'!M6:M12,"W",'LOGBOEK 2009'!J6:J12),"")</f>
      </c>
      <c r="M21" s="347"/>
      <c r="N21" s="331">
        <f>IF(COUNTIF('LOGBOEK 2009'!P6:P12,"=W")&gt;0,COUNTIF('LOGBOEK 2009'!P6:P12,"=W"),"")</f>
      </c>
      <c r="O21" s="188">
        <f>IF(SUMIF('LOGBOEK 2009'!P6:P12,"W",'LOGBOEK 2009'!M6:M12)&gt;0,SUMIF('LOGBOEK 2009'!P6:P12,"W",'LOGBOEK 2009'!M6:M12),"")</f>
      </c>
      <c r="P21" s="276"/>
      <c r="Q21" s="189">
        <f>IF(COUNTIF('LOGBOEK 2009'!T6:T12,"=W")&gt;0,COUNTIF('LOGBOEK 2009'!T6:T12,"=W"),"")</f>
      </c>
      <c r="R21" s="188">
        <f>IF(SUMIF('LOGBOEK 2009'!T6:T12,"W",'LOGBOEK 2009'!P6:P12)&gt;0,SUMIF('LOGBOEK 2009'!T6:T12,"W",'LOGBOEK 2009'!P6:P12),"")</f>
      </c>
      <c r="S21" s="276"/>
      <c r="T21" s="189">
        <f>IF(COUNTIF('LOGBOEK 2009'!M6:M12,"=W")&gt;0,COUNTIF('LOGBOEK 2009'!M6:M12,"=W"),"")</f>
      </c>
      <c r="U21" s="188">
        <f>IF(SUMIF('LOGBOEK 2009'!M6:M12,"W",'LOGBOEK 2009'!J6:J12)&gt;0,SUMIF('LOGBOEK 2009'!M6:M12,"W",'LOGBOEK 2009'!J6:J12),"")</f>
      </c>
      <c r="V21" s="276"/>
      <c r="W21" s="189">
        <f>IF(COUNTIF('LOGBOEK 2009'!O6:O12,"=W")&gt;0,COUNTIF('LOGBOEK 2009'!O6:O12,"=W"),"")</f>
      </c>
      <c r="X21" s="188">
        <f>IF(SUMIF('LOGBOEK 2009'!O6:O12,"W",'LOGBOEK 2009'!L6:L12)&gt;0,SUMIF('LOGBOEK 2009'!O6:O12,"W",'LOGBOEK 2009'!L6:L12),"")</f>
      </c>
    </row>
    <row r="22" spans="1:24" ht="12.75">
      <c r="A22" s="169" t="str">
        <f>"week"&amp;" "&amp;'LOGBOEK 2009'!D13</f>
        <v>week 2</v>
      </c>
      <c r="B22" s="218">
        <v>13</v>
      </c>
      <c r="C22" s="218">
        <v>19</v>
      </c>
      <c r="D22" s="190">
        <f>COUNTBLANK('LOGBOEK 2009'!M13:M19)</f>
        <v>7</v>
      </c>
      <c r="E22" s="189">
        <f>COUNTIF('LOGBOEK 2009'!J13:J19,"&gt;0")</f>
        <v>0</v>
      </c>
      <c r="F22" s="188">
        <f>SUM('LOGBOEK 2009'!J13:J19)</f>
        <v>0</v>
      </c>
      <c r="G22" s="340"/>
      <c r="H22" s="189">
        <f>COUNTIF('LOGBOEK 2009'!$M13:$M19,"=T")</f>
        <v>0</v>
      </c>
      <c r="I22" s="188">
        <f>SUMIF('LOGBOEK 2009'!M13:M19,"T",'LOGBOEK 2009'!J13:J19)</f>
        <v>0</v>
      </c>
      <c r="J22" s="340"/>
      <c r="K22" s="189">
        <f>COUNTIF('LOGBOEK 2009'!M13:M19,"=W")</f>
        <v>0</v>
      </c>
      <c r="L22" s="276">
        <f>SUMIF('LOGBOEK 2009'!M13:M19,"W",'LOGBOEK 2009'!J13:J19)</f>
        <v>0</v>
      </c>
      <c r="M22" s="347"/>
      <c r="N22" s="331">
        <f>COUNTIF('LOGBOEK 2009'!P13:P19,"=W")</f>
        <v>0</v>
      </c>
      <c r="O22" s="188">
        <f>SUMIF('LOGBOEK 2009'!P13:P19,"W",'LOGBOEK 2009'!M13:M19)</f>
        <v>0</v>
      </c>
      <c r="P22" s="276"/>
      <c r="Q22" s="189">
        <f>COUNTIF('LOGBOEK 2009'!T13:T19,"=W")</f>
        <v>0</v>
      </c>
      <c r="R22" s="188">
        <f>SUMIF('LOGBOEK 2009'!T13:T19,"W",'LOGBOEK 2009'!P13:P19)</f>
        <v>0</v>
      </c>
      <c r="S22" s="276"/>
      <c r="T22" s="189">
        <f>COUNTIF('LOGBOEK 2009'!M13:M19,"=W")</f>
        <v>0</v>
      </c>
      <c r="U22" s="188">
        <f>SUMIF('LOGBOEK 2009'!M13:M19,"W",'LOGBOEK 2009'!J13:J19)</f>
        <v>0</v>
      </c>
      <c r="V22" s="276"/>
      <c r="W22" s="189">
        <f>COUNTIF('LOGBOEK 2009'!O13:O19,"=W")</f>
        <v>0</v>
      </c>
      <c r="X22" s="188">
        <f>SUMIF('LOGBOEK 2009'!O13:O19,"W",'LOGBOEK 2009'!L13:L19)</f>
        <v>0</v>
      </c>
    </row>
    <row r="23" spans="1:24" ht="12.75">
      <c r="A23" s="169" t="str">
        <f>"week"&amp;" "&amp;'LOGBOEK 2009'!D20</f>
        <v>week 3</v>
      </c>
      <c r="B23" s="218">
        <v>20</v>
      </c>
      <c r="C23" s="218">
        <v>26</v>
      </c>
      <c r="D23" s="190">
        <f>COUNTBLANK('LOGBOEK 2009'!M20:M26)</f>
        <v>7</v>
      </c>
      <c r="E23" s="189">
        <f>COUNTIF('LOGBOEK 2009'!J20:J26,"&gt;0")</f>
        <v>0</v>
      </c>
      <c r="F23" s="188">
        <f>SUM('LOGBOEK 2009'!J20:J26)</f>
        <v>0</v>
      </c>
      <c r="G23" s="340"/>
      <c r="H23" s="189">
        <f>COUNTIF('LOGBOEK 2009'!$M20:$M26,"=T")</f>
        <v>0</v>
      </c>
      <c r="I23" s="188">
        <f>SUMIF('LOGBOEK 2009'!M20:M26,"T",'LOGBOEK 2009'!J20:J26)</f>
        <v>0</v>
      </c>
      <c r="J23" s="340"/>
      <c r="K23" s="189">
        <f>COUNTIF('LOGBOEK 2009'!M20:M26,"=W")</f>
        <v>0</v>
      </c>
      <c r="L23" s="276">
        <f>SUMIF('LOGBOEK 2009'!M20:M26,"W",'LOGBOEK 2009'!J20:J26)</f>
        <v>0</v>
      </c>
      <c r="M23" s="347"/>
      <c r="N23" s="331">
        <f>COUNTIF('LOGBOEK 2009'!P20:P26,"=W")</f>
        <v>0</v>
      </c>
      <c r="O23" s="188">
        <f>SUMIF('LOGBOEK 2009'!P20:P26,"W",'LOGBOEK 2009'!M20:M26)</f>
        <v>0</v>
      </c>
      <c r="P23" s="276"/>
      <c r="Q23" s="189">
        <f>COUNTIF('LOGBOEK 2009'!T20:T26,"=W")</f>
        <v>0</v>
      </c>
      <c r="R23" s="188">
        <f>SUMIF('LOGBOEK 2009'!T20:T26,"W",'LOGBOEK 2009'!P20:P26)</f>
        <v>0</v>
      </c>
      <c r="S23" s="276"/>
      <c r="T23" s="189">
        <f>COUNTIF('LOGBOEK 2009'!M20:M26,"=W")</f>
        <v>0</v>
      </c>
      <c r="U23" s="188">
        <f>SUMIF('LOGBOEK 2009'!M20:M26,"W",'LOGBOEK 2009'!J20:J26)</f>
        <v>0</v>
      </c>
      <c r="V23" s="276"/>
      <c r="W23" s="189">
        <f>COUNTIF('LOGBOEK 2009'!O20:O26,"=W")</f>
        <v>0</v>
      </c>
      <c r="X23" s="188">
        <f>SUMIF('LOGBOEK 2009'!O20:O26,"W",'LOGBOEK 2009'!L20:L26)</f>
        <v>0</v>
      </c>
    </row>
    <row r="24" spans="1:24" ht="12.75">
      <c r="A24" s="172" t="str">
        <f>"week"&amp;" "&amp;'LOGBOEK 2009'!D27</f>
        <v>week 4</v>
      </c>
      <c r="B24" s="218">
        <v>27</v>
      </c>
      <c r="C24" s="218">
        <v>33</v>
      </c>
      <c r="D24" s="190">
        <f>COUNTBLANK('LOGBOEK 2009'!M27:M33)</f>
        <v>7</v>
      </c>
      <c r="E24" s="189">
        <f>COUNTIF('LOGBOEK 2009'!J27:J33,"&gt;0")</f>
        <v>0</v>
      </c>
      <c r="F24" s="188">
        <f>SUM('LOGBOEK 2009'!J27:J33)</f>
        <v>0</v>
      </c>
      <c r="G24" s="340"/>
      <c r="H24" s="189">
        <f>COUNTIF('LOGBOEK 2009'!$M27:$M33,"=T")</f>
        <v>0</v>
      </c>
      <c r="I24" s="188">
        <f>SUMIF('LOGBOEK 2009'!M27:M33,"T",'LOGBOEK 2009'!J27:J33)</f>
        <v>0</v>
      </c>
      <c r="J24" s="340"/>
      <c r="K24" s="189">
        <f>COUNTIF('LOGBOEK 2009'!M27:M33,"=W")</f>
        <v>0</v>
      </c>
      <c r="L24" s="276">
        <f>SUMIF('LOGBOEK 2009'!M27:M33,"W",'LOGBOEK 2009'!J27:J33)</f>
        <v>0</v>
      </c>
      <c r="M24" s="347"/>
      <c r="N24" s="331">
        <f>COUNTIF('LOGBOEK 2009'!P27:P33,"=W")</f>
        <v>0</v>
      </c>
      <c r="O24" s="188">
        <f>SUMIF('LOGBOEK 2009'!P27:P33,"W",'LOGBOEK 2009'!M27:M33)</f>
        <v>0</v>
      </c>
      <c r="P24" s="276"/>
      <c r="Q24" s="189">
        <f>COUNTIF('LOGBOEK 2009'!T27:T33,"=W")</f>
        <v>0</v>
      </c>
      <c r="R24" s="188">
        <f>SUMIF('LOGBOEK 2009'!T27:T33,"W",'LOGBOEK 2009'!P27:P33)</f>
        <v>0</v>
      </c>
      <c r="S24" s="276"/>
      <c r="T24" s="189">
        <f>COUNTIF('LOGBOEK 2009'!M27:M33,"=W")</f>
        <v>0</v>
      </c>
      <c r="U24" s="188">
        <f>SUMIF('LOGBOEK 2009'!M27:M33,"W",'LOGBOEK 2009'!J27:J33)</f>
        <v>0</v>
      </c>
      <c r="V24" s="276"/>
      <c r="W24" s="189">
        <f>COUNTIF('LOGBOEK 2009'!O27:O33,"=W")</f>
        <v>0</v>
      </c>
      <c r="X24" s="188">
        <f>SUMIF('LOGBOEK 2009'!O27:O33,"W",'LOGBOEK 2009'!L27:L33)</f>
        <v>0</v>
      </c>
    </row>
    <row r="25" spans="1:24" ht="12.75">
      <c r="A25" s="172" t="str">
        <f>"week"&amp;" "&amp;'LOGBOEK 2009'!D34</f>
        <v>week 5</v>
      </c>
      <c r="B25" s="218">
        <v>34</v>
      </c>
      <c r="C25" s="218">
        <v>40</v>
      </c>
      <c r="D25" s="190">
        <f>COUNTBLANK('LOGBOEK 2009'!M34:M40)</f>
        <v>7</v>
      </c>
      <c r="E25" s="189">
        <f>COUNTIF('LOGBOEK 2009'!J34:J40,"&gt;0")</f>
        <v>0</v>
      </c>
      <c r="F25" s="188">
        <f>SUM('LOGBOEK 2009'!J34:J40)</f>
        <v>0</v>
      </c>
      <c r="G25" s="340"/>
      <c r="H25" s="189">
        <f>COUNTIF('LOGBOEK 2009'!M34:M40,"=T")</f>
        <v>0</v>
      </c>
      <c r="I25" s="188">
        <f>SUMIF('LOGBOEK 2009'!M34:M40,"T",'LOGBOEK 2009'!J34:J40)</f>
        <v>0</v>
      </c>
      <c r="J25" s="340"/>
      <c r="K25" s="189">
        <f>COUNTIF('LOGBOEK 2009'!M34:M40,"=W")</f>
        <v>0</v>
      </c>
      <c r="L25" s="276">
        <f>SUMIF('LOGBOEK 2009'!M34:M40,"W",'LOGBOEK 2009'!J34:J40)</f>
        <v>0</v>
      </c>
      <c r="M25" s="347"/>
      <c r="N25" s="331">
        <f>COUNTIF('LOGBOEK 2009'!P34:P40,"=W")</f>
        <v>0</v>
      </c>
      <c r="O25" s="188">
        <f>SUMIF('LOGBOEK 2009'!P34:P40,"W",'LOGBOEK 2009'!M34:M40)</f>
        <v>0</v>
      </c>
      <c r="P25" s="276"/>
      <c r="Q25" s="189">
        <f>COUNTIF('LOGBOEK 2009'!T34:T40,"=W")</f>
        <v>0</v>
      </c>
      <c r="R25" s="188">
        <f>SUMIF('LOGBOEK 2009'!T34:T40,"W",'LOGBOEK 2009'!P34:P40)</f>
        <v>0</v>
      </c>
      <c r="S25" s="276"/>
      <c r="T25" s="189">
        <f>COUNTIF('LOGBOEK 2009'!M34:M40,"=W")</f>
        <v>0</v>
      </c>
      <c r="U25" s="188">
        <f>SUMIF('LOGBOEK 2009'!M34:M40,"W",'LOGBOEK 2009'!J34:J40)</f>
        <v>0</v>
      </c>
      <c r="V25" s="276"/>
      <c r="W25" s="189">
        <f>COUNTIF('LOGBOEK 2009'!O34:O40,"=W")</f>
        <v>0</v>
      </c>
      <c r="X25" s="188">
        <f>SUMIF('LOGBOEK 2009'!O34:O40,"W",'LOGBOEK 2009'!L34:L40)</f>
        <v>0</v>
      </c>
    </row>
    <row r="26" spans="1:24" ht="12.75">
      <c r="A26" s="172" t="str">
        <f>"week"&amp;" "&amp;'LOGBOEK 2009'!D41</f>
        <v>week 6</v>
      </c>
      <c r="B26" s="218">
        <v>41</v>
      </c>
      <c r="C26" s="218">
        <v>47</v>
      </c>
      <c r="D26" s="190">
        <f>COUNTBLANK('LOGBOEK 2009'!M41:M47)</f>
        <v>7</v>
      </c>
      <c r="E26" s="189">
        <f>COUNTIF('LOGBOEK 2009'!J41:J47,"&gt;0")</f>
        <v>0</v>
      </c>
      <c r="F26" s="188">
        <f>SUM('LOGBOEK 2009'!J41:J47)</f>
        <v>0</v>
      </c>
      <c r="G26" s="340"/>
      <c r="H26" s="189">
        <f>COUNTIF('LOGBOEK 2009'!M41:M47,"=T")</f>
        <v>0</v>
      </c>
      <c r="I26" s="188">
        <f>SUMIF('LOGBOEK 2009'!M41:M47,"T",'LOGBOEK 2009'!J41:J47)</f>
        <v>0</v>
      </c>
      <c r="J26" s="340"/>
      <c r="K26" s="189">
        <f>COUNTIF('LOGBOEK 2009'!M41:M47,"=W")</f>
        <v>0</v>
      </c>
      <c r="L26" s="276">
        <f>SUMIF('LOGBOEK 2009'!M41:M47,"W",'LOGBOEK 2009'!J41:J47)</f>
        <v>0</v>
      </c>
      <c r="M26" s="347"/>
      <c r="N26" s="331">
        <f>COUNTIF('LOGBOEK 2009'!P41:P47,"=W")</f>
        <v>0</v>
      </c>
      <c r="O26" s="188">
        <f>SUMIF('LOGBOEK 2009'!P41:P47,"W",'LOGBOEK 2009'!M41:M47)</f>
        <v>0</v>
      </c>
      <c r="P26" s="276"/>
      <c r="Q26" s="189">
        <f>COUNTIF('LOGBOEK 2009'!T41:T47,"=W")</f>
        <v>0</v>
      </c>
      <c r="R26" s="188">
        <f>SUMIF('LOGBOEK 2009'!T41:T47,"W",'LOGBOEK 2009'!P41:P47)</f>
        <v>0</v>
      </c>
      <c r="S26" s="276"/>
      <c r="T26" s="189">
        <f>COUNTIF('LOGBOEK 2009'!M41:M47,"=W")</f>
        <v>0</v>
      </c>
      <c r="U26" s="188">
        <f>SUMIF('LOGBOEK 2009'!M41:M47,"W",'LOGBOEK 2009'!J41:J47)</f>
        <v>0</v>
      </c>
      <c r="V26" s="276"/>
      <c r="W26" s="189">
        <f>COUNTIF('LOGBOEK 2009'!O41:O47,"=W")</f>
        <v>0</v>
      </c>
      <c r="X26" s="188">
        <f>SUMIF('LOGBOEK 2009'!O41:O47,"W",'LOGBOEK 2009'!L41:L47)</f>
        <v>0</v>
      </c>
    </row>
    <row r="27" spans="1:24" ht="12.75">
      <c r="A27" s="172" t="str">
        <f>"week"&amp;" "&amp;'LOGBOEK 2009'!D48</f>
        <v>week 7</v>
      </c>
      <c r="B27" s="218">
        <v>48</v>
      </c>
      <c r="C27" s="218">
        <v>54</v>
      </c>
      <c r="D27" s="190">
        <f>COUNTBLANK('LOGBOEK 2009'!M48:M54)</f>
        <v>7</v>
      </c>
      <c r="E27" s="189">
        <f>COUNTIF('LOGBOEK 2009'!J48:J54,"&gt;0")</f>
        <v>0</v>
      </c>
      <c r="F27" s="188">
        <f>SUM('LOGBOEK 2009'!J48:J54)</f>
        <v>0</v>
      </c>
      <c r="G27" s="340"/>
      <c r="H27" s="189">
        <f>COUNTIF('LOGBOEK 2009'!M48:M54,"=T")</f>
        <v>0</v>
      </c>
      <c r="I27" s="188">
        <f>SUMIF('LOGBOEK 2009'!M48:M54,"T",'LOGBOEK 2009'!J48:J54)</f>
        <v>0</v>
      </c>
      <c r="J27" s="340"/>
      <c r="K27" s="189">
        <f>COUNTIF('LOGBOEK 2009'!M48:M54,"=W")</f>
        <v>0</v>
      </c>
      <c r="L27" s="276">
        <f>SUMIF('LOGBOEK 2009'!M48:M54,"W",'LOGBOEK 2009'!J48:J54)</f>
        <v>0</v>
      </c>
      <c r="M27" s="347"/>
      <c r="N27" s="331">
        <f>COUNTIF('LOGBOEK 2009'!P48:P54,"=W")</f>
        <v>0</v>
      </c>
      <c r="O27" s="188">
        <f>SUMIF('LOGBOEK 2009'!P48:P54,"W",'LOGBOEK 2009'!M48:M54)</f>
        <v>0</v>
      </c>
      <c r="P27" s="276"/>
      <c r="Q27" s="189">
        <f>COUNTIF('LOGBOEK 2009'!T48:T54,"=W")</f>
        <v>0</v>
      </c>
      <c r="R27" s="188">
        <f>SUMIF('LOGBOEK 2009'!T48:T54,"W",'LOGBOEK 2009'!P48:P54)</f>
        <v>0</v>
      </c>
      <c r="S27" s="276"/>
      <c r="T27" s="189">
        <f>COUNTIF('LOGBOEK 2009'!M48:M54,"=W")</f>
        <v>0</v>
      </c>
      <c r="U27" s="188">
        <f>SUMIF('LOGBOEK 2009'!M48:M54,"W",'LOGBOEK 2009'!J48:J54)</f>
        <v>0</v>
      </c>
      <c r="V27" s="276"/>
      <c r="W27" s="189">
        <f>COUNTIF('LOGBOEK 2009'!O48:O54,"=W")</f>
        <v>0</v>
      </c>
      <c r="X27" s="188">
        <f>SUMIF('LOGBOEK 2009'!O48:O54,"W",'LOGBOEK 2009'!L48:L54)</f>
        <v>0</v>
      </c>
    </row>
    <row r="28" spans="1:24" ht="12.75">
      <c r="A28" s="172" t="str">
        <f>"week"&amp;" "&amp;'LOGBOEK 2009'!D55</f>
        <v>week 8</v>
      </c>
      <c r="B28" s="218">
        <v>55</v>
      </c>
      <c r="C28" s="218">
        <v>61</v>
      </c>
      <c r="D28" s="190">
        <f>COUNTBLANK('LOGBOEK 2009'!M55:M61)</f>
        <v>7</v>
      </c>
      <c r="E28" s="189">
        <f>COUNTIF('LOGBOEK 2009'!J55:J61,"&gt;0")</f>
        <v>0</v>
      </c>
      <c r="F28" s="188">
        <f>SUM('LOGBOEK 2009'!J55:J61)</f>
        <v>0</v>
      </c>
      <c r="G28" s="340"/>
      <c r="H28" s="189">
        <f>COUNTIF('LOGBOEK 2009'!M55:M61,"=T")</f>
        <v>0</v>
      </c>
      <c r="I28" s="188">
        <f>SUMIF('LOGBOEK 2009'!M55:M61,"T",'LOGBOEK 2009'!J55:J61)</f>
        <v>0</v>
      </c>
      <c r="J28" s="340"/>
      <c r="K28" s="189">
        <f>COUNTIF('LOGBOEK 2009'!M55:M61,"=W")</f>
        <v>0</v>
      </c>
      <c r="L28" s="276">
        <f>SUMIF('LOGBOEK 2009'!M55:M61,"W",'LOGBOEK 2009'!J55:J61)</f>
        <v>0</v>
      </c>
      <c r="M28" s="347"/>
      <c r="N28" s="331">
        <f>COUNTIF('LOGBOEK 2009'!P55:P61,"=W")</f>
        <v>0</v>
      </c>
      <c r="O28" s="188">
        <f>SUMIF('LOGBOEK 2009'!P55:P61,"W",'LOGBOEK 2009'!M55:M61)</f>
        <v>0</v>
      </c>
      <c r="P28" s="276"/>
      <c r="Q28" s="189">
        <f>COUNTIF('LOGBOEK 2009'!T55:T61,"=W")</f>
        <v>0</v>
      </c>
      <c r="R28" s="188">
        <f>SUMIF('LOGBOEK 2009'!T55:T61,"W",'LOGBOEK 2009'!P55:P61)</f>
        <v>0</v>
      </c>
      <c r="S28" s="276"/>
      <c r="T28" s="189">
        <f>COUNTIF('LOGBOEK 2009'!M55:M61,"=W")</f>
        <v>0</v>
      </c>
      <c r="U28" s="188">
        <f>SUMIF('LOGBOEK 2009'!M55:M61,"W",'LOGBOEK 2009'!J55:J61)</f>
        <v>0</v>
      </c>
      <c r="V28" s="276"/>
      <c r="W28" s="189">
        <f>COUNTIF('LOGBOEK 2009'!O55:O61,"=W")</f>
        <v>0</v>
      </c>
      <c r="X28" s="188">
        <f>SUMIF('LOGBOEK 2009'!O55:O61,"W",'LOGBOEK 2009'!L55:L61)</f>
        <v>0</v>
      </c>
    </row>
    <row r="29" spans="1:24" ht="12.75">
      <c r="A29" s="175" t="str">
        <f>"week"&amp;" "&amp;'LOGBOEK 2009'!D62</f>
        <v>week 9</v>
      </c>
      <c r="B29" s="218">
        <v>62</v>
      </c>
      <c r="C29" s="218">
        <v>68</v>
      </c>
      <c r="D29" s="190">
        <f>COUNTBLANK('LOGBOEK 2009'!M62:M68)</f>
        <v>7</v>
      </c>
      <c r="E29" s="189">
        <f>COUNTIF('LOGBOEK 2009'!J62:J68,"&gt;0")</f>
        <v>0</v>
      </c>
      <c r="F29" s="188">
        <f>SUM('LOGBOEK 2009'!J62:J68)</f>
        <v>0</v>
      </c>
      <c r="G29" s="340"/>
      <c r="H29" s="189">
        <f>COUNTIF('LOGBOEK 2009'!M62:M68,"=T")</f>
        <v>0</v>
      </c>
      <c r="I29" s="188">
        <f>SUMIF('LOGBOEK 2009'!M62:M68,"T",'LOGBOEK 2009'!J62:J68)</f>
        <v>0</v>
      </c>
      <c r="J29" s="340"/>
      <c r="K29" s="189">
        <f>COUNTIF('LOGBOEK 2009'!M62:M68,"=W")</f>
        <v>0</v>
      </c>
      <c r="L29" s="276">
        <f>SUMIF('LOGBOEK 2009'!M62:M68,"W",'LOGBOEK 2009'!J62:J68)</f>
        <v>0</v>
      </c>
      <c r="M29" s="347"/>
      <c r="N29" s="331">
        <f>COUNTIF('LOGBOEK 2009'!P62:P68,"=W")</f>
        <v>0</v>
      </c>
      <c r="O29" s="188">
        <f>SUMIF('LOGBOEK 2009'!P62:P68,"W",'LOGBOEK 2009'!M62:M68)</f>
        <v>0</v>
      </c>
      <c r="P29" s="276"/>
      <c r="Q29" s="189">
        <f>COUNTIF('LOGBOEK 2009'!T62:T68,"=W")</f>
        <v>0</v>
      </c>
      <c r="R29" s="188">
        <f>SUMIF('LOGBOEK 2009'!T62:T68,"W",'LOGBOEK 2009'!P62:P68)</f>
        <v>0</v>
      </c>
      <c r="S29" s="276"/>
      <c r="T29" s="189">
        <f>COUNTIF('LOGBOEK 2009'!M62:M68,"=W")</f>
        <v>0</v>
      </c>
      <c r="U29" s="188">
        <f>SUMIF('LOGBOEK 2009'!M62:M68,"W",'LOGBOEK 2009'!J62:J68)</f>
        <v>0</v>
      </c>
      <c r="V29" s="276"/>
      <c r="W29" s="189">
        <f>COUNTIF('LOGBOEK 2009'!O62:O68,"=W")</f>
        <v>0</v>
      </c>
      <c r="X29" s="188">
        <f>SUMIF('LOGBOEK 2009'!O62:O68,"W",'LOGBOEK 2009'!L62:L68)</f>
        <v>0</v>
      </c>
    </row>
    <row r="30" spans="1:24" ht="12.75">
      <c r="A30" s="175" t="str">
        <f>"week"&amp;" "&amp;'LOGBOEK 2009'!D69</f>
        <v>week 10</v>
      </c>
      <c r="B30" s="218">
        <v>69</v>
      </c>
      <c r="C30" s="218">
        <v>75</v>
      </c>
      <c r="D30" s="190">
        <f>COUNTBLANK('LOGBOEK 2009'!M69:M75)</f>
        <v>7</v>
      </c>
      <c r="E30" s="189">
        <f>COUNTIF('LOGBOEK 2009'!J69:J75,"&gt;0")</f>
        <v>0</v>
      </c>
      <c r="F30" s="188">
        <f>SUM('LOGBOEK 2009'!J69:J75)</f>
        <v>0</v>
      </c>
      <c r="G30" s="340"/>
      <c r="H30" s="189">
        <f>COUNTIF('LOGBOEK 2009'!M69:M75,"=T")</f>
        <v>0</v>
      </c>
      <c r="I30" s="188">
        <f>SUMIF('LOGBOEK 2009'!M69:M75,"T",'LOGBOEK 2009'!J69:J75)</f>
        <v>0</v>
      </c>
      <c r="J30" s="340"/>
      <c r="K30" s="189">
        <f>COUNTIF('LOGBOEK 2009'!M69:M75,"=W")</f>
        <v>0</v>
      </c>
      <c r="L30" s="276">
        <f>SUMIF('LOGBOEK 2009'!M69:M75,"W",'LOGBOEK 2009'!J69:J75)</f>
        <v>0</v>
      </c>
      <c r="M30" s="347"/>
      <c r="N30" s="331">
        <f>COUNTIF('LOGBOEK 2009'!P69:P75,"=W")</f>
        <v>0</v>
      </c>
      <c r="O30" s="188">
        <f>SUMIF('LOGBOEK 2009'!P69:P75,"W",'LOGBOEK 2009'!M69:M75)</f>
        <v>0</v>
      </c>
      <c r="P30" s="276"/>
      <c r="Q30" s="189">
        <f>COUNTIF('LOGBOEK 2009'!T69:T75,"=W")</f>
        <v>0</v>
      </c>
      <c r="R30" s="188">
        <f>SUMIF('LOGBOEK 2009'!T69:T75,"W",'LOGBOEK 2009'!P69:P75)</f>
        <v>0</v>
      </c>
      <c r="S30" s="276"/>
      <c r="T30" s="189">
        <f>COUNTIF('LOGBOEK 2009'!M69:M75,"=W")</f>
        <v>0</v>
      </c>
      <c r="U30" s="188">
        <f>SUMIF('LOGBOEK 2009'!M69:M75,"W",'LOGBOEK 2009'!J69:J75)</f>
        <v>0</v>
      </c>
      <c r="V30" s="276"/>
      <c r="W30" s="189">
        <f>COUNTIF('LOGBOEK 2009'!O69:O75,"=W")</f>
        <v>0</v>
      </c>
      <c r="X30" s="188">
        <f>SUMIF('LOGBOEK 2009'!O69:O75,"W",'LOGBOEK 2009'!L69:L75)</f>
        <v>0</v>
      </c>
    </row>
    <row r="31" spans="1:24" ht="12.75">
      <c r="A31" s="175" t="str">
        <f>"week"&amp;" "&amp;'LOGBOEK 2009'!D76</f>
        <v>week 11</v>
      </c>
      <c r="B31" s="218">
        <v>76</v>
      </c>
      <c r="C31" s="218">
        <v>82</v>
      </c>
      <c r="D31" s="190">
        <f>COUNTBLANK('LOGBOEK 2009'!M76:M82)</f>
        <v>7</v>
      </c>
      <c r="E31" s="189">
        <f>COUNTIF('LOGBOEK 2009'!J76:J82,"&gt;0")</f>
        <v>0</v>
      </c>
      <c r="F31" s="188">
        <f>SUM('LOGBOEK 2009'!J76:J82)</f>
        <v>0</v>
      </c>
      <c r="G31" s="340"/>
      <c r="H31" s="189">
        <f>COUNTIF('LOGBOEK 2009'!M76:M82,"=T")</f>
        <v>0</v>
      </c>
      <c r="I31" s="188">
        <f>SUMIF('LOGBOEK 2009'!M76:M82,"T",'LOGBOEK 2009'!J76:J82)</f>
        <v>0</v>
      </c>
      <c r="J31" s="340"/>
      <c r="K31" s="189">
        <f>COUNTIF('LOGBOEK 2009'!M76:M82,"=W")</f>
        <v>0</v>
      </c>
      <c r="L31" s="276">
        <f>SUMIF('LOGBOEK 2009'!M76:M82,"W",'LOGBOEK 2009'!J76:J82)</f>
        <v>0</v>
      </c>
      <c r="M31" s="347"/>
      <c r="N31" s="331">
        <f>COUNTIF('LOGBOEK 2009'!P76:P82,"=W")</f>
        <v>0</v>
      </c>
      <c r="O31" s="188">
        <f>SUMIF('LOGBOEK 2009'!P76:P82,"W",'LOGBOEK 2009'!M76:M82)</f>
        <v>0</v>
      </c>
      <c r="P31" s="276"/>
      <c r="Q31" s="189">
        <f>COUNTIF('LOGBOEK 2009'!T76:T82,"=W")</f>
        <v>0</v>
      </c>
      <c r="R31" s="188">
        <f>SUMIF('LOGBOEK 2009'!T76:T82,"W",'LOGBOEK 2009'!P76:P82)</f>
        <v>0</v>
      </c>
      <c r="S31" s="276"/>
      <c r="T31" s="189">
        <f>COUNTIF('LOGBOEK 2009'!M76:M82,"=W")</f>
        <v>0</v>
      </c>
      <c r="U31" s="188">
        <f>SUMIF('LOGBOEK 2009'!M76:M82,"W",'LOGBOEK 2009'!J76:J82)</f>
        <v>0</v>
      </c>
      <c r="V31" s="276"/>
      <c r="W31" s="189">
        <f>COUNTIF('LOGBOEK 2009'!O76:O82,"=W")</f>
        <v>0</v>
      </c>
      <c r="X31" s="188">
        <f>SUMIF('LOGBOEK 2009'!O76:O82,"W",'LOGBOEK 2009'!L76:L82)</f>
        <v>0</v>
      </c>
    </row>
    <row r="32" spans="1:24" ht="12.75">
      <c r="A32" s="175" t="str">
        <f>"week"&amp;" "&amp;'LOGBOEK 2009'!D83</f>
        <v>week 12</v>
      </c>
      <c r="B32" s="218">
        <v>83</v>
      </c>
      <c r="C32" s="218">
        <v>89</v>
      </c>
      <c r="D32" s="190">
        <f>COUNTBLANK('LOGBOEK 2009'!M83:M89)</f>
        <v>7</v>
      </c>
      <c r="E32" s="189">
        <f>COUNTIF('LOGBOEK 2009'!J83:J89,"&gt;0")</f>
        <v>0</v>
      </c>
      <c r="F32" s="188">
        <f>SUM('LOGBOEK 2009'!J83:J89)</f>
        <v>0</v>
      </c>
      <c r="G32" s="340"/>
      <c r="H32" s="189">
        <f>COUNTIF('LOGBOEK 2009'!M83:M89,"=T")</f>
        <v>0</v>
      </c>
      <c r="I32" s="188">
        <f>SUMIF('LOGBOEK 2009'!M83:M89,"T",'LOGBOEK 2009'!J83:J89)</f>
        <v>0</v>
      </c>
      <c r="J32" s="340"/>
      <c r="K32" s="189">
        <f>COUNTIF('LOGBOEK 2009'!M83:M89,"=W")</f>
        <v>0</v>
      </c>
      <c r="L32" s="276">
        <f>SUMIF('LOGBOEK 2009'!M83:M89,"W",'LOGBOEK 2009'!J83:J89)</f>
        <v>0</v>
      </c>
      <c r="M32" s="347"/>
      <c r="N32" s="331">
        <f>COUNTIF('LOGBOEK 2009'!P83:P89,"=W")</f>
        <v>0</v>
      </c>
      <c r="O32" s="188">
        <f>SUMIF('LOGBOEK 2009'!P83:P89,"W",'LOGBOEK 2009'!M83:M89)</f>
        <v>0</v>
      </c>
      <c r="P32" s="276"/>
      <c r="Q32" s="189">
        <f>COUNTIF('LOGBOEK 2009'!T83:T89,"=W")</f>
        <v>0</v>
      </c>
      <c r="R32" s="188">
        <f>SUMIF('LOGBOEK 2009'!T83:T89,"W",'LOGBOEK 2009'!P83:P89)</f>
        <v>0</v>
      </c>
      <c r="S32" s="276"/>
      <c r="T32" s="189">
        <f>COUNTIF('LOGBOEK 2009'!M83:M89,"=W")</f>
        <v>0</v>
      </c>
      <c r="U32" s="188">
        <f>SUMIF('LOGBOEK 2009'!M83:M89,"W",'LOGBOEK 2009'!J83:J89)</f>
        <v>0</v>
      </c>
      <c r="V32" s="276"/>
      <c r="W32" s="189">
        <f>COUNTIF('LOGBOEK 2009'!O83:O89,"=W")</f>
        <v>0</v>
      </c>
      <c r="X32" s="188">
        <f>SUMIF('LOGBOEK 2009'!O83:O89,"W",'LOGBOEK 2009'!L83:L89)</f>
        <v>0</v>
      </c>
    </row>
    <row r="33" spans="1:24" ht="12.75">
      <c r="A33" s="175" t="str">
        <f>"week"&amp;" "&amp;'LOGBOEK 2009'!D90</f>
        <v>week 13</v>
      </c>
      <c r="B33" s="218">
        <v>90</v>
      </c>
      <c r="C33" s="218">
        <v>96</v>
      </c>
      <c r="D33" s="190">
        <f>COUNTBLANK('LOGBOEK 2009'!M90:M96)</f>
        <v>7</v>
      </c>
      <c r="E33" s="189">
        <f>COUNTIF('LOGBOEK 2009'!J90:J96,"&gt;0")</f>
        <v>0</v>
      </c>
      <c r="F33" s="188">
        <f>SUM('LOGBOEK 2009'!J90:J96)</f>
        <v>0</v>
      </c>
      <c r="G33" s="340"/>
      <c r="H33" s="189">
        <f>COUNTIF('LOGBOEK 2009'!M90:M96,"=T")</f>
        <v>0</v>
      </c>
      <c r="I33" s="188">
        <f>SUMIF('LOGBOEK 2009'!M90:M96,"T",'LOGBOEK 2009'!J90:J96)</f>
        <v>0</v>
      </c>
      <c r="J33" s="340"/>
      <c r="K33" s="189">
        <f>COUNTIF('LOGBOEK 2009'!M90:M96,"=W")</f>
        <v>0</v>
      </c>
      <c r="L33" s="276">
        <f>SUMIF('LOGBOEK 2009'!M90:M96,"W",'LOGBOEK 2009'!J90:J96)</f>
        <v>0</v>
      </c>
      <c r="M33" s="347"/>
      <c r="N33" s="331">
        <f>COUNTIF('LOGBOEK 2009'!P90:P96,"=W")</f>
        <v>0</v>
      </c>
      <c r="O33" s="188">
        <f>SUMIF('LOGBOEK 2009'!P90:P96,"W",'LOGBOEK 2009'!M90:M96)</f>
        <v>0</v>
      </c>
      <c r="P33" s="276"/>
      <c r="Q33" s="189">
        <f>COUNTIF('LOGBOEK 2009'!T90:T96,"=W")</f>
        <v>0</v>
      </c>
      <c r="R33" s="188">
        <f>SUMIF('LOGBOEK 2009'!T90:T96,"W",'LOGBOEK 2009'!P90:P96)</f>
        <v>0</v>
      </c>
      <c r="S33" s="276"/>
      <c r="T33" s="189">
        <f>COUNTIF('LOGBOEK 2009'!M90:M96,"=W")</f>
        <v>0</v>
      </c>
      <c r="U33" s="188">
        <f>SUMIF('LOGBOEK 2009'!M90:M96,"W",'LOGBOEK 2009'!J90:J96)</f>
        <v>0</v>
      </c>
      <c r="V33" s="276"/>
      <c r="W33" s="189">
        <f>COUNTIF('LOGBOEK 2009'!O90:O96,"=W")</f>
        <v>0</v>
      </c>
      <c r="X33" s="188">
        <f>SUMIF('LOGBOEK 2009'!O90:O96,"W",'LOGBOEK 2009'!L90:L96)</f>
        <v>0</v>
      </c>
    </row>
    <row r="34" spans="1:24" ht="12.75">
      <c r="A34" s="176" t="str">
        <f>"week"&amp;" "&amp;'LOGBOEK 2009'!D97</f>
        <v>week 14</v>
      </c>
      <c r="B34" s="218">
        <v>97</v>
      </c>
      <c r="C34" s="218">
        <v>103</v>
      </c>
      <c r="D34" s="190">
        <f>COUNTBLANK('LOGBOEK 2009'!M97:M103)</f>
        <v>7</v>
      </c>
      <c r="E34" s="189">
        <f>COUNTIF('LOGBOEK 2009'!J97:J103,"&gt;0")</f>
        <v>0</v>
      </c>
      <c r="F34" s="188">
        <f>SUM('LOGBOEK 2009'!J97:J103)</f>
        <v>0</v>
      </c>
      <c r="G34" s="340"/>
      <c r="H34" s="189">
        <f>COUNTIF('LOGBOEK 2009'!M97:M103,"=T")</f>
        <v>0</v>
      </c>
      <c r="I34" s="188">
        <f>SUMIF('LOGBOEK 2009'!M97:M103,"T",'LOGBOEK 2009'!J97:J103)</f>
        <v>0</v>
      </c>
      <c r="J34" s="340"/>
      <c r="K34" s="189">
        <f>COUNTIF('LOGBOEK 2009'!M97:M103,"=W")</f>
        <v>0</v>
      </c>
      <c r="L34" s="276">
        <f>SUMIF('LOGBOEK 2009'!M97:M103,"W",'LOGBOEK 2009'!J97:J103)</f>
        <v>0</v>
      </c>
      <c r="M34" s="347"/>
      <c r="N34" s="331">
        <f>COUNTIF('LOGBOEK 2009'!P97:P103,"=W")</f>
        <v>0</v>
      </c>
      <c r="O34" s="188">
        <f>SUMIF('LOGBOEK 2009'!P97:P103,"W",'LOGBOEK 2009'!M97:M103)</f>
        <v>0</v>
      </c>
      <c r="P34" s="276"/>
      <c r="Q34" s="189">
        <f>COUNTIF('LOGBOEK 2009'!T97:T103,"=W")</f>
        <v>0</v>
      </c>
      <c r="R34" s="188">
        <f>SUMIF('LOGBOEK 2009'!T97:T103,"W",'LOGBOEK 2009'!P97:P103)</f>
        <v>0</v>
      </c>
      <c r="S34" s="276"/>
      <c r="T34" s="189">
        <f>COUNTIF('LOGBOEK 2009'!M97:M103,"=W")</f>
        <v>0</v>
      </c>
      <c r="U34" s="188">
        <f>SUMIF('LOGBOEK 2009'!M97:M103,"W",'LOGBOEK 2009'!J97:J103)</f>
        <v>0</v>
      </c>
      <c r="V34" s="276"/>
      <c r="W34" s="189">
        <f>COUNTIF('LOGBOEK 2009'!O97:O103,"=W")</f>
        <v>0</v>
      </c>
      <c r="X34" s="188">
        <f>SUMIF('LOGBOEK 2009'!O97:O103,"W",'LOGBOEK 2009'!L97:L103)</f>
        <v>0</v>
      </c>
    </row>
    <row r="35" spans="1:24" ht="12.75">
      <c r="A35" s="176" t="str">
        <f>"week"&amp;" "&amp;'LOGBOEK 2009'!D104</f>
        <v>week 15</v>
      </c>
      <c r="B35" s="218">
        <v>104</v>
      </c>
      <c r="C35" s="218">
        <v>110</v>
      </c>
      <c r="D35" s="190">
        <f>COUNTBLANK('LOGBOEK 2009'!M104:M110)</f>
        <v>7</v>
      </c>
      <c r="E35" s="189">
        <f>COUNTIF('LOGBOEK 2009'!J104:J110,"&gt;0")</f>
        <v>0</v>
      </c>
      <c r="F35" s="188">
        <f>SUM('LOGBOEK 2009'!J104:J110)</f>
        <v>0</v>
      </c>
      <c r="G35" s="340"/>
      <c r="H35" s="189">
        <f>COUNTIF('LOGBOEK 2009'!M104:M110,"=T")</f>
        <v>0</v>
      </c>
      <c r="I35" s="188">
        <f>SUMIF('LOGBOEK 2009'!M104:M110,"T",'LOGBOEK 2009'!J104:J110)</f>
        <v>0</v>
      </c>
      <c r="J35" s="340"/>
      <c r="K35" s="189">
        <f>COUNTIF('LOGBOEK 2009'!M104:M110,"=W")</f>
        <v>0</v>
      </c>
      <c r="L35" s="276">
        <f>SUMIF('LOGBOEK 2009'!M104:M110,"W",'LOGBOEK 2009'!J104:J110)</f>
        <v>0</v>
      </c>
      <c r="M35" s="347"/>
      <c r="N35" s="331">
        <f>COUNTIF('LOGBOEK 2009'!P104:P110,"=W")</f>
        <v>0</v>
      </c>
      <c r="O35" s="188">
        <f>SUMIF('LOGBOEK 2009'!P104:P110,"W",'LOGBOEK 2009'!M104:M110)</f>
        <v>0</v>
      </c>
      <c r="P35" s="276"/>
      <c r="Q35" s="189">
        <f>COUNTIF('LOGBOEK 2009'!T104:T110,"=W")</f>
        <v>0</v>
      </c>
      <c r="R35" s="188">
        <f>SUMIF('LOGBOEK 2009'!T104:T110,"W",'LOGBOEK 2009'!P104:P110)</f>
        <v>0</v>
      </c>
      <c r="S35" s="276"/>
      <c r="T35" s="189">
        <f>COUNTIF('LOGBOEK 2009'!M104:M110,"=W")</f>
        <v>0</v>
      </c>
      <c r="U35" s="188">
        <f>SUMIF('LOGBOEK 2009'!M104:M110,"W",'LOGBOEK 2009'!J104:J110)</f>
        <v>0</v>
      </c>
      <c r="V35" s="276"/>
      <c r="W35" s="189">
        <f>COUNTIF('LOGBOEK 2009'!O104:O110,"=W")</f>
        <v>0</v>
      </c>
      <c r="X35" s="188">
        <f>SUMIF('LOGBOEK 2009'!O104:O110,"W",'LOGBOEK 2009'!L104:L110)</f>
        <v>0</v>
      </c>
    </row>
    <row r="36" spans="1:24" ht="12.75">
      <c r="A36" s="176" t="str">
        <f>"week"&amp;" "&amp;'LOGBOEK 2009'!D111</f>
        <v>week 16</v>
      </c>
      <c r="B36" s="218">
        <v>111</v>
      </c>
      <c r="C36" s="218">
        <v>117</v>
      </c>
      <c r="D36" s="190">
        <f>COUNTBLANK('LOGBOEK 2009'!M111:M117)</f>
        <v>7</v>
      </c>
      <c r="E36" s="189">
        <f>COUNTIF('LOGBOEK 2009'!J111:J117,"&gt;0")</f>
        <v>0</v>
      </c>
      <c r="F36" s="188">
        <f>SUM('LOGBOEK 2009'!J111:J117)</f>
        <v>0</v>
      </c>
      <c r="G36" s="340"/>
      <c r="H36" s="189">
        <f>COUNTIF('LOGBOEK 2009'!M111:M117,"=T")</f>
        <v>0</v>
      </c>
      <c r="I36" s="188">
        <f>SUMIF('LOGBOEK 2009'!M111:M117,"T",'LOGBOEK 2009'!J111:J117)</f>
        <v>0</v>
      </c>
      <c r="J36" s="340"/>
      <c r="K36" s="189">
        <f>COUNTIF('LOGBOEK 2009'!M111:M117,"=W")</f>
        <v>0</v>
      </c>
      <c r="L36" s="276">
        <f>SUMIF('LOGBOEK 2009'!M111:M117,"W",'LOGBOEK 2009'!J111:J117)</f>
        <v>0</v>
      </c>
      <c r="M36" s="347"/>
      <c r="N36" s="331">
        <f>COUNTIF('LOGBOEK 2009'!P111:P117,"=W")</f>
        <v>0</v>
      </c>
      <c r="O36" s="188">
        <f>SUMIF('LOGBOEK 2009'!P111:P117,"W",'LOGBOEK 2009'!M111:M117)</f>
        <v>0</v>
      </c>
      <c r="P36" s="276"/>
      <c r="Q36" s="189">
        <f>COUNTIF('LOGBOEK 2009'!T111:T117,"=W")</f>
        <v>0</v>
      </c>
      <c r="R36" s="188">
        <f>SUMIF('LOGBOEK 2009'!T111:T117,"W",'LOGBOEK 2009'!P111:P117)</f>
        <v>0</v>
      </c>
      <c r="S36" s="276"/>
      <c r="T36" s="189">
        <f>COUNTIF('LOGBOEK 2009'!M111:M117,"=W")</f>
        <v>0</v>
      </c>
      <c r="U36" s="188">
        <f>SUMIF('LOGBOEK 2009'!M111:M117,"W",'LOGBOEK 2009'!J111:J117)</f>
        <v>0</v>
      </c>
      <c r="V36" s="276"/>
      <c r="W36" s="189">
        <f>COUNTIF('LOGBOEK 2009'!O111:O117,"=W")</f>
        <v>0</v>
      </c>
      <c r="X36" s="188">
        <f>SUMIF('LOGBOEK 2009'!O111:O117,"W",'LOGBOEK 2009'!L111:L117)</f>
        <v>0</v>
      </c>
    </row>
    <row r="37" spans="1:24" ht="12.75">
      <c r="A37" s="176" t="str">
        <f>"week"&amp;" "&amp;'LOGBOEK 2009'!D118</f>
        <v>week 17</v>
      </c>
      <c r="B37" s="218">
        <v>118</v>
      </c>
      <c r="C37" s="218">
        <v>124</v>
      </c>
      <c r="D37" s="190">
        <f>COUNTBLANK('LOGBOEK 2009'!M118:M124)</f>
        <v>7</v>
      </c>
      <c r="E37" s="189">
        <f>COUNTIF('LOGBOEK 2009'!J118:J124,"&gt;0")</f>
        <v>0</v>
      </c>
      <c r="F37" s="188">
        <f>SUM('LOGBOEK 2009'!J118:J124)</f>
        <v>0</v>
      </c>
      <c r="G37" s="340"/>
      <c r="H37" s="189">
        <f>COUNTIF('LOGBOEK 2009'!M118:M124,"=T")</f>
        <v>0</v>
      </c>
      <c r="I37" s="188">
        <f>SUMIF('LOGBOEK 2009'!M118:M124,"T",'LOGBOEK 2009'!J118:J124)</f>
        <v>0</v>
      </c>
      <c r="J37" s="340"/>
      <c r="K37" s="189">
        <f>COUNTIF('LOGBOEK 2009'!M118:M124,"=W")</f>
        <v>0</v>
      </c>
      <c r="L37" s="276">
        <f>SUMIF('LOGBOEK 2009'!M118:M124,"W",'LOGBOEK 2009'!J118:J124)</f>
        <v>0</v>
      </c>
      <c r="M37" s="347"/>
      <c r="N37" s="331">
        <f>COUNTIF('LOGBOEK 2009'!P118:P124,"=W")</f>
        <v>0</v>
      </c>
      <c r="O37" s="188">
        <f>SUMIF('LOGBOEK 2009'!P118:P124,"W",'LOGBOEK 2009'!M118:M124)</f>
        <v>0</v>
      </c>
      <c r="P37" s="276"/>
      <c r="Q37" s="189">
        <f>COUNTIF('LOGBOEK 2009'!T118:T124,"=W")</f>
        <v>0</v>
      </c>
      <c r="R37" s="188">
        <f>SUMIF('LOGBOEK 2009'!T118:T124,"W",'LOGBOEK 2009'!P118:P124)</f>
        <v>0</v>
      </c>
      <c r="S37" s="276"/>
      <c r="T37" s="189">
        <f>COUNTIF('LOGBOEK 2009'!M118:M124,"=W")</f>
        <v>0</v>
      </c>
      <c r="U37" s="188">
        <f>SUMIF('LOGBOEK 2009'!M118:M124,"W",'LOGBOEK 2009'!J118:J124)</f>
        <v>0</v>
      </c>
      <c r="V37" s="276"/>
      <c r="W37" s="189">
        <f>COUNTIF('LOGBOEK 2009'!O118:O124,"=W")</f>
        <v>0</v>
      </c>
      <c r="X37" s="188">
        <f>SUMIF('LOGBOEK 2009'!O118:O124,"W",'LOGBOEK 2009'!L118:L124)</f>
        <v>0</v>
      </c>
    </row>
    <row r="38" spans="1:24" ht="12.75">
      <c r="A38" s="177" t="str">
        <f>"week"&amp;" "&amp;'LOGBOEK 2009'!D125</f>
        <v>week 18</v>
      </c>
      <c r="B38" s="218">
        <v>125</v>
      </c>
      <c r="C38" s="218">
        <v>131</v>
      </c>
      <c r="D38" s="190">
        <f>COUNTBLANK('LOGBOEK 2009'!M125:M131)</f>
        <v>7</v>
      </c>
      <c r="E38" s="189">
        <f>COUNTIF('LOGBOEK 2009'!J125:J131,"&gt;0")</f>
        <v>0</v>
      </c>
      <c r="F38" s="188">
        <f>SUM('LOGBOEK 2009'!J125:J131)</f>
        <v>0</v>
      </c>
      <c r="G38" s="340"/>
      <c r="H38" s="189">
        <f>COUNTIF('LOGBOEK 2009'!M125:M131,"=T")</f>
        <v>0</v>
      </c>
      <c r="I38" s="188">
        <f>SUMIF('LOGBOEK 2009'!M125:M131,"T",'LOGBOEK 2009'!J125:J131)</f>
        <v>0</v>
      </c>
      <c r="J38" s="340"/>
      <c r="K38" s="189">
        <f>COUNTIF('LOGBOEK 2009'!M125:M131,"=W")</f>
        <v>0</v>
      </c>
      <c r="L38" s="276">
        <f>SUMIF('LOGBOEK 2009'!M125:M131,"W",'LOGBOEK 2009'!J125:J131)</f>
        <v>0</v>
      </c>
      <c r="M38" s="347"/>
      <c r="N38" s="331">
        <f>COUNTIF('LOGBOEK 2009'!P125:P131,"=W")</f>
        <v>0</v>
      </c>
      <c r="O38" s="188">
        <f>SUMIF('LOGBOEK 2009'!P125:P131,"W",'LOGBOEK 2009'!M125:M131)</f>
        <v>0</v>
      </c>
      <c r="P38" s="276"/>
      <c r="Q38" s="189">
        <f>COUNTIF('LOGBOEK 2009'!T125:T131,"=W")</f>
        <v>0</v>
      </c>
      <c r="R38" s="188">
        <f>SUMIF('LOGBOEK 2009'!T125:T131,"W",'LOGBOEK 2009'!P125:P131)</f>
        <v>0</v>
      </c>
      <c r="S38" s="276"/>
      <c r="T38" s="189">
        <f>COUNTIF('LOGBOEK 2009'!M125:M131,"=W")</f>
        <v>0</v>
      </c>
      <c r="U38" s="188">
        <f>SUMIF('LOGBOEK 2009'!M125:M131,"W",'LOGBOEK 2009'!J125:J131)</f>
        <v>0</v>
      </c>
      <c r="V38" s="276"/>
      <c r="W38" s="189">
        <f>COUNTIF('LOGBOEK 2009'!O125:O131,"=W")</f>
        <v>0</v>
      </c>
      <c r="X38" s="188">
        <f>SUMIF('LOGBOEK 2009'!O125:O131,"W",'LOGBOEK 2009'!L125:L131)</f>
        <v>0</v>
      </c>
    </row>
    <row r="39" spans="1:24" ht="12.75">
      <c r="A39" s="177" t="str">
        <f>"week"&amp;" "&amp;'LOGBOEK 2009'!D132</f>
        <v>week 19</v>
      </c>
      <c r="B39" s="218">
        <v>132</v>
      </c>
      <c r="C39" s="218">
        <v>138</v>
      </c>
      <c r="D39" s="190">
        <f>COUNTBLANK('LOGBOEK 2009'!M132:M138)</f>
        <v>7</v>
      </c>
      <c r="E39" s="189">
        <f>COUNTIF('LOGBOEK 2009'!J132:J138,"&gt;0")</f>
        <v>0</v>
      </c>
      <c r="F39" s="188">
        <f>SUM('LOGBOEK 2009'!J132:J138)</f>
        <v>0</v>
      </c>
      <c r="G39" s="340"/>
      <c r="H39" s="189">
        <f>COUNTIF('LOGBOEK 2009'!M132:M138,"=T")</f>
        <v>0</v>
      </c>
      <c r="I39" s="188">
        <f>SUMIF('LOGBOEK 2009'!M132:M138,"T",'LOGBOEK 2009'!J132:J138)</f>
        <v>0</v>
      </c>
      <c r="J39" s="340"/>
      <c r="K39" s="189">
        <f>COUNTIF('LOGBOEK 2009'!M132:M138,"=W")</f>
        <v>0</v>
      </c>
      <c r="L39" s="276">
        <f>SUMIF('LOGBOEK 2009'!M132:M138,"W",'LOGBOEK 2009'!J132:J138)</f>
        <v>0</v>
      </c>
      <c r="M39" s="347"/>
      <c r="N39" s="331">
        <f>COUNTIF('LOGBOEK 2009'!P132:P138,"=W")</f>
        <v>0</v>
      </c>
      <c r="O39" s="188">
        <f>SUMIF('LOGBOEK 2009'!P132:P138,"W",'LOGBOEK 2009'!M132:M138)</f>
        <v>0</v>
      </c>
      <c r="P39" s="276"/>
      <c r="Q39" s="189">
        <f>COUNTIF('LOGBOEK 2009'!T132:T138,"=W")</f>
        <v>0</v>
      </c>
      <c r="R39" s="188">
        <f>SUMIF('LOGBOEK 2009'!T132:T138,"W",'LOGBOEK 2009'!P132:P138)</f>
        <v>0</v>
      </c>
      <c r="S39" s="276"/>
      <c r="T39" s="189">
        <f>COUNTIF('LOGBOEK 2009'!M132:M138,"=W")</f>
        <v>0</v>
      </c>
      <c r="U39" s="188">
        <f>SUMIF('LOGBOEK 2009'!M132:M138,"W",'LOGBOEK 2009'!J132:J138)</f>
        <v>0</v>
      </c>
      <c r="V39" s="276"/>
      <c r="W39" s="189">
        <f>COUNTIF('LOGBOEK 2009'!O132:O138,"=W")</f>
        <v>0</v>
      </c>
      <c r="X39" s="188">
        <f>SUMIF('LOGBOEK 2009'!O132:O138,"W",'LOGBOEK 2009'!L132:L138)</f>
        <v>0</v>
      </c>
    </row>
    <row r="40" spans="1:24" ht="12.75">
      <c r="A40" s="177" t="str">
        <f>"week"&amp;" "&amp;'LOGBOEK 2009'!D139</f>
        <v>week 20</v>
      </c>
      <c r="B40" s="218">
        <v>139</v>
      </c>
      <c r="C40" s="218">
        <v>145</v>
      </c>
      <c r="D40" s="190">
        <f>COUNTBLANK('LOGBOEK 2009'!M139:M145)</f>
        <v>7</v>
      </c>
      <c r="E40" s="189">
        <f>COUNTIF('LOGBOEK 2009'!J139:J145,"&gt;0")</f>
        <v>0</v>
      </c>
      <c r="F40" s="188">
        <f>SUM('LOGBOEK 2009'!J139:J145)</f>
        <v>0</v>
      </c>
      <c r="G40" s="340"/>
      <c r="H40" s="189">
        <f>COUNTIF('LOGBOEK 2009'!M139:M145,"=T")</f>
        <v>0</v>
      </c>
      <c r="I40" s="188">
        <f>SUMIF('LOGBOEK 2009'!M139:M145,"T",'LOGBOEK 2009'!J139:J145)</f>
        <v>0</v>
      </c>
      <c r="J40" s="340"/>
      <c r="K40" s="189">
        <f>COUNTIF('LOGBOEK 2009'!M139:M145,"=W")</f>
        <v>0</v>
      </c>
      <c r="L40" s="276">
        <f>SUMIF('LOGBOEK 2009'!M139:M145,"W",'LOGBOEK 2009'!J139:J145)</f>
        <v>0</v>
      </c>
      <c r="M40" s="347"/>
      <c r="N40" s="331">
        <f>COUNTIF('LOGBOEK 2009'!P139:P145,"=W")</f>
        <v>0</v>
      </c>
      <c r="O40" s="188">
        <f>SUMIF('LOGBOEK 2009'!P139:P145,"W",'LOGBOEK 2009'!M139:M145)</f>
        <v>0</v>
      </c>
      <c r="P40" s="276"/>
      <c r="Q40" s="189">
        <f>COUNTIF('LOGBOEK 2009'!T139:T145,"=W")</f>
        <v>0</v>
      </c>
      <c r="R40" s="188">
        <f>SUMIF('LOGBOEK 2009'!T139:T145,"W",'LOGBOEK 2009'!P139:P145)</f>
        <v>0</v>
      </c>
      <c r="S40" s="276"/>
      <c r="T40" s="189">
        <f>COUNTIF('LOGBOEK 2009'!M139:M145,"=W")</f>
        <v>0</v>
      </c>
      <c r="U40" s="188">
        <f>SUMIF('LOGBOEK 2009'!M139:M145,"W",'LOGBOEK 2009'!J139:J145)</f>
        <v>0</v>
      </c>
      <c r="V40" s="276"/>
      <c r="W40" s="189">
        <f>COUNTIF('LOGBOEK 2009'!O139:O145,"=W")</f>
        <v>0</v>
      </c>
      <c r="X40" s="188">
        <f>SUMIF('LOGBOEK 2009'!O139:O145,"W",'LOGBOEK 2009'!L139:L145)</f>
        <v>0</v>
      </c>
    </row>
    <row r="41" spans="1:24" ht="12.75">
      <c r="A41" s="177" t="str">
        <f>"week"&amp;" "&amp;'LOGBOEK 2009'!D146</f>
        <v>week 21</v>
      </c>
      <c r="B41" s="218">
        <v>146</v>
      </c>
      <c r="C41" s="218">
        <v>152</v>
      </c>
      <c r="D41" s="190">
        <f>COUNTBLANK('LOGBOEK 2009'!M146:M152)</f>
        <v>7</v>
      </c>
      <c r="E41" s="189">
        <f>COUNTIF('LOGBOEK 2009'!J146:J152,"&gt;0")</f>
        <v>0</v>
      </c>
      <c r="F41" s="188">
        <f>SUM('LOGBOEK 2009'!J146:J152)</f>
        <v>0</v>
      </c>
      <c r="G41" s="340"/>
      <c r="H41" s="189">
        <f>COUNTIF('LOGBOEK 2009'!M146:M152,"=T")</f>
        <v>0</v>
      </c>
      <c r="I41" s="188">
        <f>SUMIF('LOGBOEK 2009'!M146:M152,"T",'LOGBOEK 2009'!J146:J152)</f>
        <v>0</v>
      </c>
      <c r="J41" s="340"/>
      <c r="K41" s="189">
        <f>COUNTIF('LOGBOEK 2009'!M146:M152,"=W")</f>
        <v>0</v>
      </c>
      <c r="L41" s="276">
        <f>SUMIF('LOGBOEK 2009'!M146:M152,"W",'LOGBOEK 2009'!J146:J152)</f>
        <v>0</v>
      </c>
      <c r="M41" s="347"/>
      <c r="N41" s="331">
        <f>COUNTIF('LOGBOEK 2009'!P146:P152,"=W")</f>
        <v>0</v>
      </c>
      <c r="O41" s="188">
        <f>SUMIF('LOGBOEK 2009'!P146:P152,"W",'LOGBOEK 2009'!M146:M152)</f>
        <v>0</v>
      </c>
      <c r="P41" s="276"/>
      <c r="Q41" s="189">
        <f>COUNTIF('LOGBOEK 2009'!T146:T152,"=W")</f>
        <v>0</v>
      </c>
      <c r="R41" s="188">
        <f>SUMIF('LOGBOEK 2009'!T146:T152,"W",'LOGBOEK 2009'!P146:P152)</f>
        <v>0</v>
      </c>
      <c r="S41" s="276"/>
      <c r="T41" s="189">
        <f>COUNTIF('LOGBOEK 2009'!M146:M152,"=W")</f>
        <v>0</v>
      </c>
      <c r="U41" s="188">
        <f>SUMIF('LOGBOEK 2009'!M146:M152,"W",'LOGBOEK 2009'!J146:J152)</f>
        <v>0</v>
      </c>
      <c r="V41" s="276"/>
      <c r="W41" s="189">
        <f>COUNTIF('LOGBOEK 2009'!O146:O152,"=W")</f>
        <v>0</v>
      </c>
      <c r="X41" s="188">
        <f>SUMIF('LOGBOEK 2009'!O146:O152,"W",'LOGBOEK 2009'!L146:L152)</f>
        <v>0</v>
      </c>
    </row>
    <row r="42" spans="1:24" ht="12.75">
      <c r="A42" s="193" t="str">
        <f>"week"&amp;" "&amp;'LOGBOEK 2009'!D153</f>
        <v>week 22</v>
      </c>
      <c r="B42" s="218">
        <v>153</v>
      </c>
      <c r="C42" s="218">
        <v>159</v>
      </c>
      <c r="D42" s="190">
        <f>COUNTBLANK('LOGBOEK 2009'!M153:M159)</f>
        <v>7</v>
      </c>
      <c r="E42" s="189">
        <f>COUNTIF('LOGBOEK 2009'!J153:J159,"&gt;0")</f>
        <v>0</v>
      </c>
      <c r="F42" s="188">
        <f>SUM('LOGBOEK 2009'!J153:J159)</f>
        <v>0</v>
      </c>
      <c r="G42" s="340"/>
      <c r="H42" s="189">
        <f>COUNTIF('LOGBOEK 2009'!M153:M159,"=T")</f>
        <v>0</v>
      </c>
      <c r="I42" s="188">
        <f>SUMIF('LOGBOEK 2009'!M153:M159,"T",'LOGBOEK 2009'!J153:J159)</f>
        <v>0</v>
      </c>
      <c r="J42" s="340"/>
      <c r="K42" s="189">
        <f>COUNTIF('LOGBOEK 2009'!M153:M159,"=W")</f>
        <v>0</v>
      </c>
      <c r="L42" s="276">
        <f>SUMIF('LOGBOEK 2009'!M153:M159,"W",'LOGBOEK 2009'!J153:J159)</f>
        <v>0</v>
      </c>
      <c r="M42" s="347"/>
      <c r="N42" s="331">
        <f>COUNTIF('LOGBOEK 2009'!P153:P159,"=W")</f>
        <v>0</v>
      </c>
      <c r="O42" s="188">
        <f>SUMIF('LOGBOEK 2009'!P153:P159,"W",'LOGBOEK 2009'!M153:M159)</f>
        <v>0</v>
      </c>
      <c r="P42" s="276"/>
      <c r="Q42" s="189">
        <f>COUNTIF('LOGBOEK 2009'!T153:T159,"=W")</f>
        <v>0</v>
      </c>
      <c r="R42" s="188">
        <f>SUMIF('LOGBOEK 2009'!T153:T159,"W",'LOGBOEK 2009'!P153:P159)</f>
        <v>0</v>
      </c>
      <c r="S42" s="276"/>
      <c r="T42" s="189">
        <f>COUNTIF('LOGBOEK 2009'!M153:M159,"=W")</f>
        <v>0</v>
      </c>
      <c r="U42" s="188">
        <f>SUMIF('LOGBOEK 2009'!M153:M159,"W",'LOGBOEK 2009'!J153:J159)</f>
        <v>0</v>
      </c>
      <c r="V42" s="276"/>
      <c r="W42" s="189">
        <f>COUNTIF('LOGBOEK 2009'!O153:O159,"=W")</f>
        <v>0</v>
      </c>
      <c r="X42" s="188">
        <f>SUMIF('LOGBOEK 2009'!O153:O159,"W",'LOGBOEK 2009'!L153:L159)</f>
        <v>0</v>
      </c>
    </row>
    <row r="43" spans="1:24" ht="12.75">
      <c r="A43" s="193" t="str">
        <f>"week"&amp;" "&amp;'LOGBOEK 2009'!D160</f>
        <v>week 23</v>
      </c>
      <c r="B43" s="218"/>
      <c r="C43" s="218"/>
      <c r="D43" s="190">
        <f>COUNTBLANK('LOGBOEK 2009'!M160:M166)</f>
        <v>7</v>
      </c>
      <c r="E43" s="189">
        <f>COUNTIF('LOGBOEK 2009'!J160:J166,"&gt;0")</f>
        <v>0</v>
      </c>
      <c r="F43" s="188">
        <f>SUM('LOGBOEK 2009'!J160:J166)</f>
        <v>0</v>
      </c>
      <c r="G43" s="340"/>
      <c r="H43" s="189">
        <f>COUNTIF('LOGBOEK 2009'!M160:M166,"=T")</f>
        <v>0</v>
      </c>
      <c r="I43" s="188">
        <f>SUMIF('LOGBOEK 2009'!M160:M166,"T",'LOGBOEK 2009'!J160:J166)</f>
        <v>0</v>
      </c>
      <c r="J43" s="340"/>
      <c r="K43" s="189">
        <f>COUNTIF('LOGBOEK 2009'!M160:M166,"=W")</f>
        <v>0</v>
      </c>
      <c r="L43" s="276">
        <f>SUMIF('LOGBOEK 2009'!M160:M166,"W",'LOGBOEK 2009'!J160:J166)</f>
        <v>0</v>
      </c>
      <c r="M43" s="347"/>
      <c r="N43" s="331">
        <f>COUNTIF('LOGBOEK 2009'!P160:P166,"=W")</f>
        <v>0</v>
      </c>
      <c r="O43" s="188">
        <f>SUMIF('LOGBOEK 2009'!P160:P166,"W",'LOGBOEK 2009'!M160:M166)</f>
        <v>0</v>
      </c>
      <c r="P43" s="276"/>
      <c r="Q43" s="189">
        <f>COUNTIF('LOGBOEK 2009'!T160:T166,"=W")</f>
        <v>0</v>
      </c>
      <c r="R43" s="188">
        <f>SUMIF('LOGBOEK 2009'!T160:T166,"W",'LOGBOEK 2009'!P160:P166)</f>
        <v>0</v>
      </c>
      <c r="S43" s="276"/>
      <c r="T43" s="189">
        <f>COUNTIF('LOGBOEK 2009'!M160:M166,"=W")</f>
        <v>0</v>
      </c>
      <c r="U43" s="188">
        <f>SUMIF('LOGBOEK 2009'!M160:M166,"W",'LOGBOEK 2009'!J160:J166)</f>
        <v>0</v>
      </c>
      <c r="V43" s="276"/>
      <c r="W43" s="189">
        <f>COUNTIF('LOGBOEK 2009'!O160:O166,"=W")</f>
        <v>0</v>
      </c>
      <c r="X43" s="188">
        <f>SUMIF('LOGBOEK 2009'!O160:O166,"W",'LOGBOEK 2009'!L160:L166)</f>
        <v>0</v>
      </c>
    </row>
    <row r="44" spans="1:24" ht="12.75">
      <c r="A44" s="193" t="str">
        <f>"week"&amp;" "&amp;'LOGBOEK 2009'!D167</f>
        <v>week 24</v>
      </c>
      <c r="B44" s="218"/>
      <c r="C44" s="218"/>
      <c r="D44" s="190">
        <f>COUNTBLANK('LOGBOEK 2009'!M167:M173)</f>
        <v>7</v>
      </c>
      <c r="E44" s="189">
        <f>COUNTIF('LOGBOEK 2009'!J167:J173,"&gt;0")</f>
        <v>0</v>
      </c>
      <c r="F44" s="188">
        <f>SUM('LOGBOEK 2009'!J167:J173)</f>
        <v>0</v>
      </c>
      <c r="G44" s="340"/>
      <c r="H44" s="189">
        <f>COUNTIF('LOGBOEK 2009'!M167:M173,"=T")</f>
        <v>0</v>
      </c>
      <c r="I44" s="188">
        <f>SUMIF('LOGBOEK 2009'!M167:M173,"T",'LOGBOEK 2009'!J167:J173)</f>
        <v>0</v>
      </c>
      <c r="J44" s="340"/>
      <c r="K44" s="189">
        <f>COUNTIF('LOGBOEK 2009'!M167:M173,"=W")</f>
        <v>0</v>
      </c>
      <c r="L44" s="276">
        <f>SUMIF('LOGBOEK 2009'!M167:M173,"W",'LOGBOEK 2009'!J167:J173)</f>
        <v>0</v>
      </c>
      <c r="M44" s="347"/>
      <c r="N44" s="331">
        <f>COUNTIF('LOGBOEK 2009'!P167:P173,"=W")</f>
        <v>0</v>
      </c>
      <c r="O44" s="188">
        <f>SUMIF('LOGBOEK 2009'!P167:P173,"W",'LOGBOEK 2009'!M167:M173)</f>
        <v>0</v>
      </c>
      <c r="P44" s="276"/>
      <c r="Q44" s="189">
        <f>COUNTIF('LOGBOEK 2009'!T167:T173,"=W")</f>
        <v>0</v>
      </c>
      <c r="R44" s="188">
        <f>SUMIF('LOGBOEK 2009'!T167:T173,"W",'LOGBOEK 2009'!P167:P173)</f>
        <v>0</v>
      </c>
      <c r="S44" s="276"/>
      <c r="T44" s="189">
        <f>COUNTIF('LOGBOEK 2009'!M167:M173,"=W")</f>
        <v>0</v>
      </c>
      <c r="U44" s="188">
        <f>SUMIF('LOGBOEK 2009'!M167:M173,"W",'LOGBOEK 2009'!J167:J173)</f>
        <v>0</v>
      </c>
      <c r="V44" s="276"/>
      <c r="W44" s="189">
        <f>COUNTIF('LOGBOEK 2009'!O167:O173,"=W")</f>
        <v>0</v>
      </c>
      <c r="X44" s="188">
        <f>SUMIF('LOGBOEK 2009'!O167:O173,"W",'LOGBOEK 2009'!L167:L173)</f>
        <v>0</v>
      </c>
    </row>
    <row r="45" spans="1:24" ht="12.75">
      <c r="A45" s="193" t="str">
        <f>"week"&amp;" "&amp;'LOGBOEK 2009'!D174</f>
        <v>week 25</v>
      </c>
      <c r="B45" s="218"/>
      <c r="C45" s="218"/>
      <c r="D45" s="190">
        <f>COUNTBLANK('LOGBOEK 2009'!M174:M180)</f>
        <v>7</v>
      </c>
      <c r="E45" s="189">
        <f>COUNTIF('LOGBOEK 2009'!J174:J180,"&gt;0")</f>
        <v>0</v>
      </c>
      <c r="F45" s="188">
        <f>SUM('LOGBOEK 2009'!J174:J180)</f>
        <v>0</v>
      </c>
      <c r="G45" s="340"/>
      <c r="H45" s="189">
        <f>COUNTIF('LOGBOEK 2009'!M174:M180,"=T")</f>
        <v>0</v>
      </c>
      <c r="I45" s="188">
        <f>SUMIF('LOGBOEK 2009'!M174:M180,"T",'LOGBOEK 2009'!J174:J180)</f>
        <v>0</v>
      </c>
      <c r="J45" s="340"/>
      <c r="K45" s="189">
        <f>COUNTIF('LOGBOEK 2009'!M174:M180,"=W")</f>
        <v>0</v>
      </c>
      <c r="L45" s="276">
        <f>SUMIF('LOGBOEK 2009'!M174:M180,"W",'LOGBOEK 2009'!J174:J180)</f>
        <v>0</v>
      </c>
      <c r="M45" s="347"/>
      <c r="N45" s="331">
        <f>COUNTIF('LOGBOEK 2009'!P174:P180,"=W")</f>
        <v>0</v>
      </c>
      <c r="O45" s="188">
        <f>SUMIF('LOGBOEK 2009'!P174:P180,"W",'LOGBOEK 2009'!M174:M180)</f>
        <v>0</v>
      </c>
      <c r="P45" s="276"/>
      <c r="Q45" s="189">
        <f>COUNTIF('LOGBOEK 2009'!T174:T180,"=W")</f>
        <v>0</v>
      </c>
      <c r="R45" s="188">
        <f>SUMIF('LOGBOEK 2009'!T174:T180,"W",'LOGBOEK 2009'!P174:P180)</f>
        <v>0</v>
      </c>
      <c r="S45" s="276"/>
      <c r="T45" s="189">
        <f>COUNTIF('LOGBOEK 2009'!M174:M180,"=W")</f>
        <v>0</v>
      </c>
      <c r="U45" s="188">
        <f>SUMIF('LOGBOEK 2009'!M174:M180,"W",'LOGBOEK 2009'!J174:J180)</f>
        <v>0</v>
      </c>
      <c r="V45" s="276"/>
      <c r="W45" s="189">
        <f>COUNTIF('LOGBOEK 2009'!O174:O180,"=W")</f>
        <v>0</v>
      </c>
      <c r="X45" s="188">
        <f>SUMIF('LOGBOEK 2009'!O174:O180,"W",'LOGBOEK 2009'!L174:L180)</f>
        <v>0</v>
      </c>
    </row>
    <row r="46" spans="1:24" ht="12.75">
      <c r="A46" s="193" t="str">
        <f>"week"&amp;" "&amp;'LOGBOEK 2009'!D181</f>
        <v>week 26</v>
      </c>
      <c r="B46" s="218"/>
      <c r="C46" s="218"/>
      <c r="D46" s="190">
        <f>COUNTBLANK('LOGBOEK 2009'!M181:M187)</f>
        <v>7</v>
      </c>
      <c r="E46" s="189">
        <f>COUNTIF('LOGBOEK 2009'!J181:J187,"&gt;0")</f>
        <v>0</v>
      </c>
      <c r="F46" s="188">
        <f>SUM('LOGBOEK 2009'!J181:J187)</f>
        <v>0</v>
      </c>
      <c r="G46" s="340"/>
      <c r="H46" s="189">
        <f>COUNTIF('LOGBOEK 2009'!M181:M187,"=T")</f>
        <v>0</v>
      </c>
      <c r="I46" s="188">
        <f>SUMIF('LOGBOEK 2009'!M181:M187,"T",'LOGBOEK 2009'!J181:J187)</f>
        <v>0</v>
      </c>
      <c r="J46" s="340"/>
      <c r="K46" s="189">
        <f>COUNTIF('LOGBOEK 2009'!M181:M187,"=W")</f>
        <v>0</v>
      </c>
      <c r="L46" s="276">
        <f>SUMIF('LOGBOEK 2009'!M181:M187,"W",'LOGBOEK 2009'!J181:J187)</f>
        <v>0</v>
      </c>
      <c r="M46" s="347"/>
      <c r="N46" s="331">
        <f>COUNTIF('LOGBOEK 2009'!P181:P187,"=W")</f>
        <v>0</v>
      </c>
      <c r="O46" s="188">
        <f>SUMIF('LOGBOEK 2009'!P181:P187,"W",'LOGBOEK 2009'!M181:M187)</f>
        <v>0</v>
      </c>
      <c r="P46" s="276"/>
      <c r="Q46" s="189">
        <f>COUNTIF('LOGBOEK 2009'!T181:T187,"=W")</f>
        <v>0</v>
      </c>
      <c r="R46" s="188">
        <f>SUMIF('LOGBOEK 2009'!T181:T187,"W",'LOGBOEK 2009'!P181:P187)</f>
        <v>0</v>
      </c>
      <c r="S46" s="276"/>
      <c r="T46" s="189">
        <f>COUNTIF('LOGBOEK 2009'!M181:M187,"=W")</f>
        <v>0</v>
      </c>
      <c r="U46" s="188">
        <f>SUMIF('LOGBOEK 2009'!M181:M187,"W",'LOGBOEK 2009'!J181:J187)</f>
        <v>0</v>
      </c>
      <c r="V46" s="276"/>
      <c r="W46" s="189">
        <f>COUNTIF('LOGBOEK 2009'!O181:O187,"=W")</f>
        <v>0</v>
      </c>
      <c r="X46" s="188">
        <f>SUMIF('LOGBOEK 2009'!O181:O187,"W",'LOGBOEK 2009'!L181:L187)</f>
        <v>0</v>
      </c>
    </row>
    <row r="47" spans="1:24" ht="12.75">
      <c r="A47" s="179" t="str">
        <f>"week"&amp;" "&amp;'LOGBOEK 2009'!D188</f>
        <v>week 27</v>
      </c>
      <c r="B47" s="218"/>
      <c r="C47" s="218"/>
      <c r="D47" s="190">
        <f>COUNTBLANK('LOGBOEK 2009'!M188:M194)</f>
        <v>7</v>
      </c>
      <c r="E47" s="189">
        <f>COUNTIF('LOGBOEK 2009'!J188:J194,"&gt;0")</f>
        <v>0</v>
      </c>
      <c r="F47" s="188">
        <f>SUM('LOGBOEK 2009'!J188:J194)</f>
        <v>0</v>
      </c>
      <c r="G47" s="340"/>
      <c r="H47" s="189">
        <f>COUNTIF('LOGBOEK 2009'!M188:M194,"=T")</f>
        <v>0</v>
      </c>
      <c r="I47" s="188">
        <f>SUMIF('LOGBOEK 2009'!M188:M194,"T",'LOGBOEK 2009'!J188:J194)</f>
        <v>0</v>
      </c>
      <c r="J47" s="340"/>
      <c r="K47" s="189">
        <f>COUNTIF('LOGBOEK 2009'!M188:M194,"=W")</f>
        <v>0</v>
      </c>
      <c r="L47" s="276">
        <f>SUMIF('LOGBOEK 2009'!M188:M194,"W",'LOGBOEK 2009'!J188:J194)</f>
        <v>0</v>
      </c>
      <c r="M47" s="347"/>
      <c r="N47" s="331">
        <f>COUNTIF('LOGBOEK 2009'!P188:P194,"=W")</f>
        <v>0</v>
      </c>
      <c r="O47" s="188">
        <f>SUMIF('LOGBOEK 2009'!P188:P194,"W",'LOGBOEK 2009'!M188:M194)</f>
        <v>0</v>
      </c>
      <c r="P47" s="276"/>
      <c r="Q47" s="189">
        <f>COUNTIF('LOGBOEK 2009'!T188:T194,"=W")</f>
        <v>0</v>
      </c>
      <c r="R47" s="188">
        <f>SUMIF('LOGBOEK 2009'!T188:T194,"W",'LOGBOEK 2009'!P188:P194)</f>
        <v>0</v>
      </c>
      <c r="S47" s="276"/>
      <c r="T47" s="189">
        <f>COUNTIF('LOGBOEK 2009'!M188:M194,"=W")</f>
        <v>0</v>
      </c>
      <c r="U47" s="188">
        <f>SUMIF('LOGBOEK 2009'!M188:M194,"W",'LOGBOEK 2009'!J188:J194)</f>
        <v>0</v>
      </c>
      <c r="V47" s="276"/>
      <c r="W47" s="189">
        <f>COUNTIF('LOGBOEK 2009'!O188:O194,"=W")</f>
        <v>0</v>
      </c>
      <c r="X47" s="188">
        <f>SUMIF('LOGBOEK 2009'!O188:O194,"W",'LOGBOEK 2009'!L188:L194)</f>
        <v>0</v>
      </c>
    </row>
    <row r="48" spans="1:24" ht="12.75">
      <c r="A48" s="179" t="str">
        <f>"week"&amp;" "&amp;'LOGBOEK 2009'!D195</f>
        <v>week 28</v>
      </c>
      <c r="B48" s="218"/>
      <c r="C48" s="218"/>
      <c r="D48" s="190">
        <f>COUNTBLANK('LOGBOEK 2009'!M195:M201)</f>
        <v>7</v>
      </c>
      <c r="E48" s="189">
        <f>COUNTIF('LOGBOEK 2009'!J195:J201,"&gt;0")</f>
        <v>0</v>
      </c>
      <c r="F48" s="188">
        <f>SUM('LOGBOEK 2009'!J195:J201)</f>
        <v>0</v>
      </c>
      <c r="G48" s="340"/>
      <c r="H48" s="189">
        <f>COUNTIF('LOGBOEK 2009'!M195:M201,"=T")</f>
        <v>0</v>
      </c>
      <c r="I48" s="188">
        <f>SUMIF('LOGBOEK 2009'!M195:M201,"T",'LOGBOEK 2009'!J195:J201)</f>
        <v>0</v>
      </c>
      <c r="J48" s="340"/>
      <c r="K48" s="189">
        <f>COUNTIF('LOGBOEK 2009'!M195:M201,"=W")</f>
        <v>0</v>
      </c>
      <c r="L48" s="276">
        <f>SUMIF('LOGBOEK 2009'!M195:M201,"W",'LOGBOEK 2009'!J195:J201)</f>
        <v>0</v>
      </c>
      <c r="M48" s="347"/>
      <c r="N48" s="331">
        <f>COUNTIF('LOGBOEK 2009'!P195:P201,"=W")</f>
        <v>0</v>
      </c>
      <c r="O48" s="188">
        <f>SUMIF('LOGBOEK 2009'!P195:P201,"W",'LOGBOEK 2009'!M195:M201)</f>
        <v>0</v>
      </c>
      <c r="P48" s="276"/>
      <c r="Q48" s="189">
        <f>COUNTIF('LOGBOEK 2009'!T195:T201,"=W")</f>
        <v>0</v>
      </c>
      <c r="R48" s="188">
        <f>SUMIF('LOGBOEK 2009'!T195:T201,"W",'LOGBOEK 2009'!P195:P201)</f>
        <v>0</v>
      </c>
      <c r="S48" s="276"/>
      <c r="T48" s="189">
        <f>COUNTIF('LOGBOEK 2009'!M195:M201,"=W")</f>
        <v>0</v>
      </c>
      <c r="U48" s="188">
        <f>SUMIF('LOGBOEK 2009'!M195:M201,"W",'LOGBOEK 2009'!J195:J201)</f>
        <v>0</v>
      </c>
      <c r="V48" s="276"/>
      <c r="W48" s="189">
        <f>COUNTIF('LOGBOEK 2009'!O195:O201,"=W")</f>
        <v>0</v>
      </c>
      <c r="X48" s="188">
        <f>SUMIF('LOGBOEK 2009'!O195:O201,"W",'LOGBOEK 2009'!L195:L201)</f>
        <v>0</v>
      </c>
    </row>
    <row r="49" spans="1:24" ht="12.75">
      <c r="A49" s="179" t="str">
        <f>"week"&amp;" "&amp;'LOGBOEK 2009'!D202</f>
        <v>week 29</v>
      </c>
      <c r="B49" s="218"/>
      <c r="C49" s="218"/>
      <c r="D49" s="190">
        <f>COUNTBLANK('LOGBOEK 2009'!M202:M208)</f>
        <v>7</v>
      </c>
      <c r="E49" s="189">
        <f>COUNTIF('LOGBOEK 2009'!J202:J208,"&gt;0")</f>
        <v>0</v>
      </c>
      <c r="F49" s="188">
        <f>SUM('LOGBOEK 2009'!J202:J208)</f>
        <v>0</v>
      </c>
      <c r="G49" s="340"/>
      <c r="H49" s="189">
        <f>COUNTIF('LOGBOEK 2009'!M202:M208,"=T")</f>
        <v>0</v>
      </c>
      <c r="I49" s="188">
        <f>SUMIF('LOGBOEK 2009'!M202:M208,"T",'LOGBOEK 2009'!J202:J208)</f>
        <v>0</v>
      </c>
      <c r="J49" s="340"/>
      <c r="K49" s="189">
        <f>COUNTIF('LOGBOEK 2009'!M202:M208,"=W")</f>
        <v>0</v>
      </c>
      <c r="L49" s="276">
        <f>SUMIF('LOGBOEK 2009'!M202:M208,"W",'LOGBOEK 2009'!J202:J208)</f>
        <v>0</v>
      </c>
      <c r="M49" s="347"/>
      <c r="N49" s="331">
        <f>COUNTIF('LOGBOEK 2009'!P202:P208,"=W")</f>
        <v>0</v>
      </c>
      <c r="O49" s="188">
        <f>SUMIF('LOGBOEK 2009'!P202:P208,"W",'LOGBOEK 2009'!M202:M208)</f>
        <v>0</v>
      </c>
      <c r="P49" s="276"/>
      <c r="Q49" s="189">
        <f>COUNTIF('LOGBOEK 2009'!T202:T208,"=W")</f>
        <v>0</v>
      </c>
      <c r="R49" s="188">
        <f>SUMIF('LOGBOEK 2009'!T202:T208,"W",'LOGBOEK 2009'!P202:P208)</f>
        <v>0</v>
      </c>
      <c r="S49" s="276"/>
      <c r="T49" s="189">
        <f>COUNTIF('LOGBOEK 2009'!M202:M208,"=W")</f>
        <v>0</v>
      </c>
      <c r="U49" s="188">
        <f>SUMIF('LOGBOEK 2009'!M202:M208,"W",'LOGBOEK 2009'!J202:J208)</f>
        <v>0</v>
      </c>
      <c r="V49" s="276"/>
      <c r="W49" s="189">
        <f>COUNTIF('LOGBOEK 2009'!O202:O208,"=W")</f>
        <v>0</v>
      </c>
      <c r="X49" s="188">
        <f>SUMIF('LOGBOEK 2009'!O202:O208,"W",'LOGBOEK 2009'!L202:L208)</f>
        <v>0</v>
      </c>
    </row>
    <row r="50" spans="1:24" ht="12.75">
      <c r="A50" s="179" t="str">
        <f>"week"&amp;" "&amp;'LOGBOEK 2009'!D209</f>
        <v>week 30</v>
      </c>
      <c r="B50" s="218"/>
      <c r="C50" s="218"/>
      <c r="D50" s="190">
        <f>COUNTBLANK('LOGBOEK 2009'!M209:M215)</f>
        <v>7</v>
      </c>
      <c r="E50" s="189">
        <f>COUNTIF('LOGBOEK 2009'!J209:J215,"&gt;0")</f>
        <v>0</v>
      </c>
      <c r="F50" s="188">
        <f>SUM('LOGBOEK 2009'!J209:J215)</f>
        <v>0</v>
      </c>
      <c r="G50" s="340"/>
      <c r="H50" s="189">
        <f>COUNTIF('LOGBOEK 2009'!M209:M215,"=T")</f>
        <v>0</v>
      </c>
      <c r="I50" s="188">
        <f>SUMIF('LOGBOEK 2009'!M209:M215,"T",'LOGBOEK 2009'!J209:J215)</f>
        <v>0</v>
      </c>
      <c r="J50" s="340"/>
      <c r="K50" s="189">
        <f>COUNTIF('LOGBOEK 2009'!M209:M215,"=W")</f>
        <v>0</v>
      </c>
      <c r="L50" s="276">
        <f>SUMIF('LOGBOEK 2009'!M209:M215,"W",'LOGBOEK 2009'!J209:J215)</f>
        <v>0</v>
      </c>
      <c r="M50" s="347"/>
      <c r="N50" s="331">
        <f>COUNTIF('LOGBOEK 2009'!P209:P215,"=W")</f>
        <v>0</v>
      </c>
      <c r="O50" s="188">
        <f>SUMIF('LOGBOEK 2009'!P209:P215,"W",'LOGBOEK 2009'!M209:M215)</f>
        <v>0</v>
      </c>
      <c r="P50" s="276"/>
      <c r="Q50" s="189">
        <f>COUNTIF('LOGBOEK 2009'!T209:T215,"=W")</f>
        <v>0</v>
      </c>
      <c r="R50" s="188">
        <f>SUMIF('LOGBOEK 2009'!T209:T215,"W",'LOGBOEK 2009'!P209:P215)</f>
        <v>0</v>
      </c>
      <c r="S50" s="276"/>
      <c r="T50" s="189">
        <f>COUNTIF('LOGBOEK 2009'!M209:M215,"=W")</f>
        <v>0</v>
      </c>
      <c r="U50" s="188">
        <f>SUMIF('LOGBOEK 2009'!M209:M215,"W",'LOGBOEK 2009'!J209:J215)</f>
        <v>0</v>
      </c>
      <c r="V50" s="276"/>
      <c r="W50" s="189">
        <f>COUNTIF('LOGBOEK 2009'!O209:O215,"=W")</f>
        <v>0</v>
      </c>
      <c r="X50" s="188">
        <f>SUMIF('LOGBOEK 2009'!O209:O215,"W",'LOGBOEK 2009'!L209:L215)</f>
        <v>0</v>
      </c>
    </row>
    <row r="51" spans="1:24" ht="12.75">
      <c r="A51" s="180" t="str">
        <f>"week"&amp;" "&amp;'LOGBOEK 2009'!D216</f>
        <v>week 31</v>
      </c>
      <c r="B51" s="218"/>
      <c r="C51" s="218"/>
      <c r="D51" s="190">
        <f>COUNTBLANK('LOGBOEK 2009'!M216:M222)</f>
        <v>7</v>
      </c>
      <c r="E51" s="189">
        <f>COUNTIF('LOGBOEK 2009'!J216:J222,"&gt;0")</f>
        <v>0</v>
      </c>
      <c r="F51" s="188">
        <f>SUM('LOGBOEK 2009'!J216:J222)</f>
        <v>0</v>
      </c>
      <c r="G51" s="340"/>
      <c r="H51" s="189">
        <f>COUNTIF('LOGBOEK 2009'!M216:M222,"=T")</f>
        <v>0</v>
      </c>
      <c r="I51" s="188">
        <f>SUMIF('LOGBOEK 2009'!M216:M222,"T",'LOGBOEK 2009'!J216:J222)</f>
        <v>0</v>
      </c>
      <c r="J51" s="340"/>
      <c r="K51" s="189">
        <f>COUNTIF('LOGBOEK 2009'!M216:M222,"=W")</f>
        <v>0</v>
      </c>
      <c r="L51" s="276">
        <f>SUMIF('LOGBOEK 2009'!M216:M222,"W",'LOGBOEK 2009'!J216:J222)</f>
        <v>0</v>
      </c>
      <c r="M51" s="347"/>
      <c r="N51" s="331">
        <f>COUNTIF('LOGBOEK 2009'!P216:P222,"=W")</f>
        <v>0</v>
      </c>
      <c r="O51" s="188">
        <f>SUMIF('LOGBOEK 2009'!P216:P222,"W",'LOGBOEK 2009'!M216:M222)</f>
        <v>0</v>
      </c>
      <c r="P51" s="276"/>
      <c r="Q51" s="189">
        <f>COUNTIF('LOGBOEK 2009'!T216:T222,"=W")</f>
        <v>0</v>
      </c>
      <c r="R51" s="188">
        <f>SUMIF('LOGBOEK 2009'!T216:T222,"W",'LOGBOEK 2009'!P216:P222)</f>
        <v>0</v>
      </c>
      <c r="S51" s="276"/>
      <c r="T51" s="189">
        <f>COUNTIF('LOGBOEK 2009'!M216:M222,"=W")</f>
        <v>0</v>
      </c>
      <c r="U51" s="188">
        <f>SUMIF('LOGBOEK 2009'!M216:M222,"W",'LOGBOEK 2009'!J216:J222)</f>
        <v>0</v>
      </c>
      <c r="V51" s="276"/>
      <c r="W51" s="189">
        <f>COUNTIF('LOGBOEK 2009'!O216:O222,"=W")</f>
        <v>0</v>
      </c>
      <c r="X51" s="188">
        <f>SUMIF('LOGBOEK 2009'!O216:O222,"W",'LOGBOEK 2009'!L216:L222)</f>
        <v>0</v>
      </c>
    </row>
    <row r="52" spans="1:24" ht="12.75">
      <c r="A52" s="180" t="str">
        <f>"week"&amp;" "&amp;'LOGBOEK 2009'!D223</f>
        <v>week 32</v>
      </c>
      <c r="B52" s="218"/>
      <c r="C52" s="218"/>
      <c r="D52" s="190">
        <f>COUNTBLANK('LOGBOEK 2009'!M223:M229)</f>
        <v>7</v>
      </c>
      <c r="E52" s="189">
        <f>COUNTIF('LOGBOEK 2009'!J223:J229,"&gt;0")</f>
        <v>0</v>
      </c>
      <c r="F52" s="188">
        <f>SUM('LOGBOEK 2009'!J223:J229)</f>
        <v>0</v>
      </c>
      <c r="G52" s="340"/>
      <c r="H52" s="189">
        <f>COUNTIF('LOGBOEK 2009'!M223:M229,"=T")</f>
        <v>0</v>
      </c>
      <c r="I52" s="188">
        <f>SUMIF('LOGBOEK 2009'!M223:M229,"T",'LOGBOEK 2009'!J223:J229)</f>
        <v>0</v>
      </c>
      <c r="J52" s="340"/>
      <c r="K52" s="189">
        <f>COUNTIF('LOGBOEK 2009'!M223:M229,"=W")</f>
        <v>0</v>
      </c>
      <c r="L52" s="276">
        <f>SUMIF('LOGBOEK 2009'!M223:M229,"W",'LOGBOEK 2009'!J223:J229)</f>
        <v>0</v>
      </c>
      <c r="M52" s="347"/>
      <c r="N52" s="331">
        <f>COUNTIF('LOGBOEK 2009'!P223:P229,"=W")</f>
        <v>0</v>
      </c>
      <c r="O52" s="188">
        <f>SUMIF('LOGBOEK 2009'!P223:P229,"W",'LOGBOEK 2009'!M223:M229)</f>
        <v>0</v>
      </c>
      <c r="P52" s="276"/>
      <c r="Q52" s="189">
        <f>COUNTIF('LOGBOEK 2009'!T223:T229,"=W")</f>
        <v>0</v>
      </c>
      <c r="R52" s="188">
        <f>SUMIF('LOGBOEK 2009'!T223:T229,"W",'LOGBOEK 2009'!P223:P229)</f>
        <v>0</v>
      </c>
      <c r="S52" s="276"/>
      <c r="T52" s="189">
        <f>COUNTIF('LOGBOEK 2009'!M223:M229,"=W")</f>
        <v>0</v>
      </c>
      <c r="U52" s="188">
        <f>SUMIF('LOGBOEK 2009'!M223:M229,"W",'LOGBOEK 2009'!J223:J229)</f>
        <v>0</v>
      </c>
      <c r="V52" s="276"/>
      <c r="W52" s="189">
        <f>COUNTIF('LOGBOEK 2009'!O223:O229,"=W")</f>
        <v>0</v>
      </c>
      <c r="X52" s="188">
        <f>SUMIF('LOGBOEK 2009'!O223:O229,"W",'LOGBOEK 2009'!L223:L229)</f>
        <v>0</v>
      </c>
    </row>
    <row r="53" spans="1:24" ht="12.75">
      <c r="A53" s="180" t="str">
        <f>"week"&amp;" "&amp;'LOGBOEK 2009'!D230</f>
        <v>week 33</v>
      </c>
      <c r="B53" s="218"/>
      <c r="C53" s="218"/>
      <c r="D53" s="190">
        <f>COUNTBLANK('LOGBOEK 2009'!M230:M236)</f>
        <v>7</v>
      </c>
      <c r="E53" s="189">
        <f>COUNTIF('LOGBOEK 2009'!J230:J236,"&gt;0")</f>
        <v>0</v>
      </c>
      <c r="F53" s="188">
        <f>SUM('LOGBOEK 2009'!J230:J236)</f>
        <v>0</v>
      </c>
      <c r="G53" s="340"/>
      <c r="H53" s="189">
        <f>COUNTIF('LOGBOEK 2009'!M230:M236,"=T")</f>
        <v>0</v>
      </c>
      <c r="I53" s="188">
        <f>SUMIF('LOGBOEK 2009'!M230:M236,"T",'LOGBOEK 2009'!J230:J236)</f>
        <v>0</v>
      </c>
      <c r="J53" s="340"/>
      <c r="K53" s="189">
        <f>COUNTIF('LOGBOEK 2009'!M230:M236,"=W")</f>
        <v>0</v>
      </c>
      <c r="L53" s="276">
        <f>SUMIF('LOGBOEK 2009'!M230:M236,"W",'LOGBOEK 2009'!J230:J236)</f>
        <v>0</v>
      </c>
      <c r="M53" s="347"/>
      <c r="N53" s="331">
        <f>COUNTIF('LOGBOEK 2009'!P230:P236,"=W")</f>
        <v>0</v>
      </c>
      <c r="O53" s="188">
        <f>SUMIF('LOGBOEK 2009'!P230:P236,"W",'LOGBOEK 2009'!M230:M236)</f>
        <v>0</v>
      </c>
      <c r="P53" s="276"/>
      <c r="Q53" s="189">
        <f>COUNTIF('LOGBOEK 2009'!T230:T236,"=W")</f>
        <v>0</v>
      </c>
      <c r="R53" s="188">
        <f>SUMIF('LOGBOEK 2009'!T230:T236,"W",'LOGBOEK 2009'!P230:P236)</f>
        <v>0</v>
      </c>
      <c r="S53" s="276"/>
      <c r="T53" s="189">
        <f>COUNTIF('LOGBOEK 2009'!M230:M236,"=W")</f>
        <v>0</v>
      </c>
      <c r="U53" s="188">
        <f>SUMIF('LOGBOEK 2009'!M230:M236,"W",'LOGBOEK 2009'!J230:J236)</f>
        <v>0</v>
      </c>
      <c r="V53" s="276"/>
      <c r="W53" s="189">
        <f>COUNTIF('LOGBOEK 2009'!O230:O236,"=W")</f>
        <v>0</v>
      </c>
      <c r="X53" s="188">
        <f>SUMIF('LOGBOEK 2009'!O230:O236,"W",'LOGBOEK 2009'!L230:L236)</f>
        <v>0</v>
      </c>
    </row>
    <row r="54" spans="1:24" ht="12.75">
      <c r="A54" s="180" t="str">
        <f>"week"&amp;" "&amp;'LOGBOEK 2009'!D237</f>
        <v>week 34</v>
      </c>
      <c r="B54" s="218"/>
      <c r="C54" s="218"/>
      <c r="D54" s="190">
        <f>COUNTBLANK('LOGBOEK 2009'!M237:M243)</f>
        <v>7</v>
      </c>
      <c r="E54" s="189">
        <f>COUNTIF('LOGBOEK 2009'!J237:J243,"&gt;0")</f>
        <v>0</v>
      </c>
      <c r="F54" s="188">
        <f>SUM('LOGBOEK 2009'!J237:J243)</f>
        <v>0</v>
      </c>
      <c r="G54" s="340"/>
      <c r="H54" s="189">
        <f>COUNTIF('LOGBOEK 2009'!M237:M243,"=T")</f>
        <v>0</v>
      </c>
      <c r="I54" s="188">
        <f>SUMIF('LOGBOEK 2009'!M237:M243,"T",'LOGBOEK 2009'!J237:J243)</f>
        <v>0</v>
      </c>
      <c r="J54" s="340"/>
      <c r="K54" s="189">
        <f>COUNTIF('LOGBOEK 2009'!M237:M243,"=W")</f>
        <v>0</v>
      </c>
      <c r="L54" s="276">
        <f>SUMIF('LOGBOEK 2009'!M237:M243,"W",'LOGBOEK 2009'!J237:J243)</f>
        <v>0</v>
      </c>
      <c r="M54" s="347"/>
      <c r="N54" s="331">
        <f>COUNTIF('LOGBOEK 2009'!P237:P243,"=W")</f>
        <v>0</v>
      </c>
      <c r="O54" s="188">
        <f>SUMIF('LOGBOEK 2009'!P237:P243,"W",'LOGBOEK 2009'!M237:M243)</f>
        <v>0</v>
      </c>
      <c r="P54" s="276"/>
      <c r="Q54" s="189">
        <f>COUNTIF('LOGBOEK 2009'!T237:T243,"=W")</f>
        <v>0</v>
      </c>
      <c r="R54" s="188">
        <f>SUMIF('LOGBOEK 2009'!T237:T243,"W",'LOGBOEK 2009'!P237:P243)</f>
        <v>0</v>
      </c>
      <c r="S54" s="276"/>
      <c r="T54" s="189">
        <f>COUNTIF('LOGBOEK 2009'!M237:M243,"=W")</f>
        <v>0</v>
      </c>
      <c r="U54" s="188">
        <f>SUMIF('LOGBOEK 2009'!M237:M243,"W",'LOGBOEK 2009'!J237:J243)</f>
        <v>0</v>
      </c>
      <c r="V54" s="276"/>
      <c r="W54" s="189">
        <f>COUNTIF('LOGBOEK 2009'!O237:O243,"=W")</f>
        <v>0</v>
      </c>
      <c r="X54" s="188">
        <f>SUMIF('LOGBOEK 2009'!O237:O243,"W",'LOGBOEK 2009'!L237:L243)</f>
        <v>0</v>
      </c>
    </row>
    <row r="55" spans="1:24" ht="12.75">
      <c r="A55" s="180" t="str">
        <f>"week"&amp;" "&amp;'LOGBOEK 2009'!D244</f>
        <v>week 35</v>
      </c>
      <c r="B55" s="218"/>
      <c r="C55" s="218"/>
      <c r="D55" s="190">
        <f>COUNTBLANK('LOGBOEK 2009'!M244:M250)</f>
        <v>7</v>
      </c>
      <c r="E55" s="189">
        <f>COUNTIF('LOGBOEK 2009'!J244:J250,"&gt;0")</f>
        <v>0</v>
      </c>
      <c r="F55" s="188">
        <f>SUM('LOGBOEK 2009'!J244:J250)</f>
        <v>0</v>
      </c>
      <c r="G55" s="340"/>
      <c r="H55" s="189">
        <f>COUNTIF('LOGBOEK 2009'!M244:M250,"=T")</f>
        <v>0</v>
      </c>
      <c r="I55" s="188">
        <f>SUMIF('LOGBOEK 2009'!M244:M250,"T",'LOGBOEK 2009'!J244:J250)</f>
        <v>0</v>
      </c>
      <c r="J55" s="340"/>
      <c r="K55" s="189">
        <f>COUNTIF('LOGBOEK 2009'!M244:M250,"=W")</f>
        <v>0</v>
      </c>
      <c r="L55" s="276">
        <f>SUMIF('LOGBOEK 2009'!M244:M250,"W",'LOGBOEK 2009'!J244:J250)</f>
        <v>0</v>
      </c>
      <c r="M55" s="347"/>
      <c r="N55" s="331">
        <f>COUNTIF('LOGBOEK 2009'!P244:P250,"=W")</f>
        <v>0</v>
      </c>
      <c r="O55" s="188">
        <f>SUMIF('LOGBOEK 2009'!P244:P250,"W",'LOGBOEK 2009'!M244:M250)</f>
        <v>0</v>
      </c>
      <c r="P55" s="276"/>
      <c r="Q55" s="189">
        <f>COUNTIF('LOGBOEK 2009'!T244:T250,"=W")</f>
        <v>0</v>
      </c>
      <c r="R55" s="188">
        <f>SUMIF('LOGBOEK 2009'!T244:T250,"W",'LOGBOEK 2009'!P244:P250)</f>
        <v>0</v>
      </c>
      <c r="S55" s="276"/>
      <c r="T55" s="189">
        <f>COUNTIF('LOGBOEK 2009'!M244:M250,"=W")</f>
        <v>0</v>
      </c>
      <c r="U55" s="188">
        <f>SUMIF('LOGBOEK 2009'!M244:M250,"W",'LOGBOEK 2009'!J244:J250)</f>
        <v>0</v>
      </c>
      <c r="V55" s="276"/>
      <c r="W55" s="189">
        <f>COUNTIF('LOGBOEK 2009'!O244:O250,"=W")</f>
        <v>0</v>
      </c>
      <c r="X55" s="188">
        <f>SUMIF('LOGBOEK 2009'!O244:O250,"W",'LOGBOEK 2009'!L244:L250)</f>
        <v>0</v>
      </c>
    </row>
    <row r="56" spans="1:24" ht="12.75">
      <c r="A56" s="181" t="str">
        <f>"week"&amp;" "&amp;'LOGBOEK 2009'!D251</f>
        <v>week 36</v>
      </c>
      <c r="B56" s="218"/>
      <c r="C56" s="218"/>
      <c r="D56" s="190">
        <f>COUNTBLANK('LOGBOEK 2009'!M251:M257)</f>
        <v>7</v>
      </c>
      <c r="E56" s="189">
        <f>COUNTIF('LOGBOEK 2009'!J251:J257,"&gt;0")</f>
        <v>0</v>
      </c>
      <c r="F56" s="188">
        <f>SUM('LOGBOEK 2009'!J251:J257)</f>
        <v>0</v>
      </c>
      <c r="G56" s="340"/>
      <c r="H56" s="189">
        <f>COUNTIF('LOGBOEK 2009'!M251:M257,"=T")</f>
        <v>0</v>
      </c>
      <c r="I56" s="188">
        <f>SUMIF('LOGBOEK 2009'!M251:M257,"T",'LOGBOEK 2009'!J251:J257)</f>
        <v>0</v>
      </c>
      <c r="J56" s="340"/>
      <c r="K56" s="189">
        <f>COUNTIF('LOGBOEK 2009'!M251:M257,"=W")</f>
        <v>0</v>
      </c>
      <c r="L56" s="276">
        <f>SUMIF('LOGBOEK 2009'!M251:M257,"W",'LOGBOEK 2009'!J251:J257)</f>
        <v>0</v>
      </c>
      <c r="M56" s="347"/>
      <c r="N56" s="331">
        <f>COUNTIF('LOGBOEK 2009'!P251:P257,"=W")</f>
        <v>0</v>
      </c>
      <c r="O56" s="188">
        <f>SUMIF('LOGBOEK 2009'!P251:P257,"W",'LOGBOEK 2009'!M251:M257)</f>
        <v>0</v>
      </c>
      <c r="P56" s="276"/>
      <c r="Q56" s="189">
        <f>COUNTIF('LOGBOEK 2009'!T251:T257,"=W")</f>
        <v>0</v>
      </c>
      <c r="R56" s="188">
        <f>SUMIF('LOGBOEK 2009'!T251:T257,"W",'LOGBOEK 2009'!P251:P257)</f>
        <v>0</v>
      </c>
      <c r="S56" s="276"/>
      <c r="T56" s="189">
        <f>COUNTIF('LOGBOEK 2009'!M251:M257,"=W")</f>
        <v>0</v>
      </c>
      <c r="U56" s="188">
        <f>SUMIF('LOGBOEK 2009'!M251:M257,"W",'LOGBOEK 2009'!J251:J257)</f>
        <v>0</v>
      </c>
      <c r="V56" s="276"/>
      <c r="W56" s="189">
        <f>COUNTIF('LOGBOEK 2009'!O251:O257,"=W")</f>
        <v>0</v>
      </c>
      <c r="X56" s="188">
        <f>SUMIF('LOGBOEK 2009'!O251:O257,"W",'LOGBOEK 2009'!L251:L257)</f>
        <v>0</v>
      </c>
    </row>
    <row r="57" spans="1:24" ht="12.75">
      <c r="A57" s="181" t="str">
        <f>"week"&amp;" "&amp;'LOGBOEK 2009'!D258</f>
        <v>week 37</v>
      </c>
      <c r="B57" s="218"/>
      <c r="C57" s="218"/>
      <c r="D57" s="190">
        <f>COUNTBLANK('LOGBOEK 2009'!M258:M264)</f>
        <v>7</v>
      </c>
      <c r="E57" s="189">
        <f>COUNTIF('LOGBOEK 2009'!J258:J264,"&gt;0")</f>
        <v>0</v>
      </c>
      <c r="F57" s="188">
        <f>SUM('LOGBOEK 2009'!J258:J264)</f>
        <v>0</v>
      </c>
      <c r="G57" s="340"/>
      <c r="H57" s="189">
        <f>COUNTIF('LOGBOEK 2009'!M258:M264,"=T")</f>
        <v>0</v>
      </c>
      <c r="I57" s="188">
        <f>SUMIF('LOGBOEK 2009'!M258:M264,"T",'LOGBOEK 2009'!J258:J264)</f>
        <v>0</v>
      </c>
      <c r="J57" s="340"/>
      <c r="K57" s="189">
        <f>COUNTIF('LOGBOEK 2009'!M258:M264,"=W")</f>
        <v>0</v>
      </c>
      <c r="L57" s="276">
        <f>SUMIF('LOGBOEK 2009'!M258:M264,"W",'LOGBOEK 2009'!J258:J264)</f>
        <v>0</v>
      </c>
      <c r="M57" s="347"/>
      <c r="N57" s="331">
        <f>COUNTIF('LOGBOEK 2009'!P258:P264,"=W")</f>
        <v>0</v>
      </c>
      <c r="O57" s="188">
        <f>SUMIF('LOGBOEK 2009'!P258:P264,"W",'LOGBOEK 2009'!M258:M264)</f>
        <v>0</v>
      </c>
      <c r="P57" s="276"/>
      <c r="Q57" s="189">
        <f>COUNTIF('LOGBOEK 2009'!T258:T264,"=W")</f>
        <v>0</v>
      </c>
      <c r="R57" s="188">
        <f>SUMIF('LOGBOEK 2009'!T258:T264,"W",'LOGBOEK 2009'!P258:P264)</f>
        <v>0</v>
      </c>
      <c r="S57" s="276"/>
      <c r="T57" s="189">
        <f>COUNTIF('LOGBOEK 2009'!M258:M264,"=W")</f>
        <v>0</v>
      </c>
      <c r="U57" s="188">
        <f>SUMIF('LOGBOEK 2009'!M258:M264,"W",'LOGBOEK 2009'!J258:J264)</f>
        <v>0</v>
      </c>
      <c r="V57" s="276"/>
      <c r="W57" s="189">
        <f>COUNTIF('LOGBOEK 2009'!O258:O264,"=W")</f>
        <v>0</v>
      </c>
      <c r="X57" s="188">
        <f>SUMIF('LOGBOEK 2009'!O258:O264,"W",'LOGBOEK 2009'!L258:L264)</f>
        <v>0</v>
      </c>
    </row>
    <row r="58" spans="1:24" ht="12.75">
      <c r="A58" s="181" t="str">
        <f>"week"&amp;" "&amp;'LOGBOEK 2009'!D265</f>
        <v>week 38</v>
      </c>
      <c r="B58" s="218"/>
      <c r="C58" s="218"/>
      <c r="D58" s="190">
        <f>COUNTBLANK('LOGBOEK 2009'!M265:M271)</f>
        <v>7</v>
      </c>
      <c r="E58" s="189">
        <f>COUNTIF('LOGBOEK 2009'!J265:J271,"&gt;0")</f>
        <v>0</v>
      </c>
      <c r="F58" s="188">
        <f>SUM('LOGBOEK 2009'!J265:J271)</f>
        <v>0</v>
      </c>
      <c r="G58" s="340"/>
      <c r="H58" s="189">
        <f>COUNTIF('LOGBOEK 2009'!M265:M271,"=T")</f>
        <v>0</v>
      </c>
      <c r="I58" s="188">
        <f>SUMIF('LOGBOEK 2009'!M265:M271,"T",'LOGBOEK 2009'!J265:J271)</f>
        <v>0</v>
      </c>
      <c r="J58" s="340"/>
      <c r="K58" s="189">
        <f>COUNTIF('LOGBOEK 2009'!M265:M271,"=W")</f>
        <v>0</v>
      </c>
      <c r="L58" s="276">
        <f>SUMIF('LOGBOEK 2009'!M265:M271,"W",'LOGBOEK 2009'!J265:J271)</f>
        <v>0</v>
      </c>
      <c r="M58" s="347"/>
      <c r="N58" s="331">
        <f>COUNTIF('LOGBOEK 2009'!P265:P271,"=W")</f>
        <v>0</v>
      </c>
      <c r="O58" s="188">
        <f>SUMIF('LOGBOEK 2009'!P265:P271,"W",'LOGBOEK 2009'!M265:M271)</f>
        <v>0</v>
      </c>
      <c r="P58" s="276"/>
      <c r="Q58" s="189">
        <f>COUNTIF('LOGBOEK 2009'!T265:T271,"=W")</f>
        <v>0</v>
      </c>
      <c r="R58" s="188">
        <f>SUMIF('LOGBOEK 2009'!T265:T271,"W",'LOGBOEK 2009'!P265:P271)</f>
        <v>0</v>
      </c>
      <c r="S58" s="276"/>
      <c r="T58" s="189">
        <f>COUNTIF('LOGBOEK 2009'!M265:M271,"=W")</f>
        <v>0</v>
      </c>
      <c r="U58" s="188">
        <f>SUMIF('LOGBOEK 2009'!M265:M271,"W",'LOGBOEK 2009'!J265:J271)</f>
        <v>0</v>
      </c>
      <c r="V58" s="276"/>
      <c r="W58" s="189">
        <f>COUNTIF('LOGBOEK 2009'!O265:O271,"=W")</f>
        <v>0</v>
      </c>
      <c r="X58" s="188">
        <f>SUMIF('LOGBOEK 2009'!O265:O271,"W",'LOGBOEK 2009'!L265:L271)</f>
        <v>0</v>
      </c>
    </row>
    <row r="59" spans="1:24" ht="12.75">
      <c r="A59" s="181" t="str">
        <f>"week"&amp;" "&amp;'LOGBOEK 2009'!D272</f>
        <v>week 39</v>
      </c>
      <c r="B59" s="218"/>
      <c r="C59" s="218"/>
      <c r="D59" s="190">
        <f>COUNTBLANK('LOGBOEK 2009'!M272:M278)</f>
        <v>7</v>
      </c>
      <c r="E59" s="189">
        <f>COUNTIF('LOGBOEK 2009'!J272:J278,"&gt;0")</f>
        <v>0</v>
      </c>
      <c r="F59" s="188">
        <f>SUM('LOGBOEK 2009'!J272:J278)</f>
        <v>0</v>
      </c>
      <c r="G59" s="340"/>
      <c r="H59" s="189">
        <f>COUNTIF('LOGBOEK 2009'!M272:M278,"=T")</f>
        <v>0</v>
      </c>
      <c r="I59" s="188">
        <f>SUMIF('LOGBOEK 2009'!M272:M278,"T",'LOGBOEK 2009'!J272:J278)</f>
        <v>0</v>
      </c>
      <c r="J59" s="340"/>
      <c r="K59" s="189">
        <f>COUNTIF('LOGBOEK 2009'!M272:M278,"=W")</f>
        <v>0</v>
      </c>
      <c r="L59" s="276">
        <f>SUMIF('LOGBOEK 2009'!M272:M278,"W",'LOGBOEK 2009'!J272:J278)</f>
        <v>0</v>
      </c>
      <c r="M59" s="347"/>
      <c r="N59" s="331">
        <f>COUNTIF('LOGBOEK 2009'!P272:P278,"=W")</f>
        <v>0</v>
      </c>
      <c r="O59" s="188">
        <f>SUMIF('LOGBOEK 2009'!P272:P278,"W",'LOGBOEK 2009'!M272:M278)</f>
        <v>0</v>
      </c>
      <c r="P59" s="276"/>
      <c r="Q59" s="189">
        <f>COUNTIF('LOGBOEK 2009'!T272:T278,"=W")</f>
        <v>0</v>
      </c>
      <c r="R59" s="188">
        <f>SUMIF('LOGBOEK 2009'!T272:T278,"W",'LOGBOEK 2009'!P272:P278)</f>
        <v>0</v>
      </c>
      <c r="S59" s="276"/>
      <c r="T59" s="189">
        <f>COUNTIF('LOGBOEK 2009'!M272:M278,"=W")</f>
        <v>0</v>
      </c>
      <c r="U59" s="188">
        <f>SUMIF('LOGBOEK 2009'!M272:M278,"W",'LOGBOEK 2009'!J272:J278)</f>
        <v>0</v>
      </c>
      <c r="V59" s="276"/>
      <c r="W59" s="189">
        <f>COUNTIF('LOGBOEK 2009'!O272:O278,"=W")</f>
        <v>0</v>
      </c>
      <c r="X59" s="188">
        <f>SUMIF('LOGBOEK 2009'!O272:O278,"W",'LOGBOEK 2009'!L272:L278)</f>
        <v>0</v>
      </c>
    </row>
    <row r="60" spans="1:24" ht="12.75">
      <c r="A60" s="182" t="str">
        <f>"week"&amp;" "&amp;'LOGBOEK 2009'!D279</f>
        <v>week 40</v>
      </c>
      <c r="B60" s="218"/>
      <c r="C60" s="218"/>
      <c r="D60" s="190">
        <f>COUNTBLANK('LOGBOEK 2009'!M279:M285)</f>
        <v>7</v>
      </c>
      <c r="E60" s="189">
        <f>COUNTIF('LOGBOEK 2009'!J279:J285,"&gt;0")</f>
        <v>0</v>
      </c>
      <c r="F60" s="188">
        <f>SUM('LOGBOEK 2009'!J279:J285)</f>
        <v>0</v>
      </c>
      <c r="G60" s="340"/>
      <c r="H60" s="189">
        <f>COUNTIF('LOGBOEK 2009'!M279:M285,"=T")</f>
        <v>0</v>
      </c>
      <c r="I60" s="188">
        <f>SUMIF('LOGBOEK 2009'!M279:M285,"T",'LOGBOEK 2009'!J279:J285)</f>
        <v>0</v>
      </c>
      <c r="J60" s="340"/>
      <c r="K60" s="189">
        <f>COUNTIF('LOGBOEK 2009'!M279:M285,"=W")</f>
        <v>0</v>
      </c>
      <c r="L60" s="276">
        <f>SUMIF('LOGBOEK 2009'!M279:M285,"W",'LOGBOEK 2009'!J279:J285)</f>
        <v>0</v>
      </c>
      <c r="M60" s="347"/>
      <c r="N60" s="331">
        <f>COUNTIF('LOGBOEK 2009'!P279:P285,"=W")</f>
        <v>0</v>
      </c>
      <c r="O60" s="188">
        <f>SUMIF('LOGBOEK 2009'!P279:P285,"W",'LOGBOEK 2009'!M279:M285)</f>
        <v>0</v>
      </c>
      <c r="P60" s="276"/>
      <c r="Q60" s="189">
        <f>COUNTIF('LOGBOEK 2009'!T279:T285,"=W")</f>
        <v>0</v>
      </c>
      <c r="R60" s="188">
        <f>SUMIF('LOGBOEK 2009'!T279:T285,"W",'LOGBOEK 2009'!P279:P285)</f>
        <v>0</v>
      </c>
      <c r="S60" s="276"/>
      <c r="T60" s="189">
        <f>COUNTIF('LOGBOEK 2009'!M279:M285,"=W")</f>
        <v>0</v>
      </c>
      <c r="U60" s="188">
        <f>SUMIF('LOGBOEK 2009'!M279:M285,"W",'LOGBOEK 2009'!J279:J285)</f>
        <v>0</v>
      </c>
      <c r="V60" s="276"/>
      <c r="W60" s="189">
        <f>COUNTIF('LOGBOEK 2009'!O279:O285,"=W")</f>
        <v>0</v>
      </c>
      <c r="X60" s="188">
        <f>SUMIF('LOGBOEK 2009'!O279:O285,"W",'LOGBOEK 2009'!L279:L285)</f>
        <v>0</v>
      </c>
    </row>
    <row r="61" spans="1:24" ht="12.75">
      <c r="A61" s="182" t="str">
        <f>"week"&amp;" "&amp;'LOGBOEK 2009'!D286</f>
        <v>week 41</v>
      </c>
      <c r="B61" s="218"/>
      <c r="C61" s="218"/>
      <c r="D61" s="190">
        <f>COUNTBLANK('LOGBOEK 2009'!M286:M292)</f>
        <v>7</v>
      </c>
      <c r="E61" s="189">
        <f>COUNTIF('LOGBOEK 2009'!J286:J292,"&gt;0")</f>
        <v>0</v>
      </c>
      <c r="F61" s="188">
        <f>SUM('LOGBOEK 2009'!J286:J292)</f>
        <v>0</v>
      </c>
      <c r="G61" s="340"/>
      <c r="H61" s="189">
        <f>COUNTIF('LOGBOEK 2009'!M286:M292,"=T")</f>
        <v>0</v>
      </c>
      <c r="I61" s="188">
        <f>SUMIF('LOGBOEK 2009'!M286:M292,"T",'LOGBOEK 2009'!J286:J292)</f>
        <v>0</v>
      </c>
      <c r="J61" s="340"/>
      <c r="K61" s="189">
        <f>COUNTIF('LOGBOEK 2009'!M286:M292,"=W")</f>
        <v>0</v>
      </c>
      <c r="L61" s="276">
        <f>SUMIF('LOGBOEK 2009'!M286:M292,"W",'LOGBOEK 2009'!J286:J292)</f>
        <v>0</v>
      </c>
      <c r="M61" s="347"/>
      <c r="N61" s="331">
        <f>COUNTIF('LOGBOEK 2009'!P286:P292,"=W")</f>
        <v>0</v>
      </c>
      <c r="O61" s="188">
        <f>SUMIF('LOGBOEK 2009'!P286:P292,"W",'LOGBOEK 2009'!M286:M292)</f>
        <v>0</v>
      </c>
      <c r="P61" s="276"/>
      <c r="Q61" s="189">
        <f>COUNTIF('LOGBOEK 2009'!T286:T292,"=W")</f>
        <v>0</v>
      </c>
      <c r="R61" s="188">
        <f>SUMIF('LOGBOEK 2009'!T286:T292,"W",'LOGBOEK 2009'!P286:P292)</f>
        <v>0</v>
      </c>
      <c r="S61" s="276"/>
      <c r="T61" s="189">
        <f>COUNTIF('LOGBOEK 2009'!M286:M292,"=W")</f>
        <v>0</v>
      </c>
      <c r="U61" s="188">
        <f>SUMIF('LOGBOEK 2009'!M286:M292,"W",'LOGBOEK 2009'!J286:J292)</f>
        <v>0</v>
      </c>
      <c r="V61" s="276"/>
      <c r="W61" s="189">
        <f>COUNTIF('LOGBOEK 2009'!O286:O292,"=W")</f>
        <v>0</v>
      </c>
      <c r="X61" s="188">
        <f>SUMIF('LOGBOEK 2009'!O286:O292,"W",'LOGBOEK 2009'!L286:L292)</f>
        <v>0</v>
      </c>
    </row>
    <row r="62" spans="1:24" ht="12.75">
      <c r="A62" s="182" t="str">
        <f>"week"&amp;" "&amp;'LOGBOEK 2009'!D293</f>
        <v>week 42</v>
      </c>
      <c r="B62" s="218"/>
      <c r="C62" s="218"/>
      <c r="D62" s="190">
        <f>COUNTBLANK('LOGBOEK 2009'!M293:M299)</f>
        <v>7</v>
      </c>
      <c r="E62" s="189">
        <f>COUNTIF('LOGBOEK 2009'!J293:J299,"&gt;0")</f>
        <v>0</v>
      </c>
      <c r="F62" s="188">
        <f>SUM('LOGBOEK 2009'!J293:J299)</f>
        <v>0</v>
      </c>
      <c r="G62" s="340"/>
      <c r="H62" s="189">
        <f>COUNTIF('LOGBOEK 2009'!M293:M299,"=T")</f>
        <v>0</v>
      </c>
      <c r="I62" s="188">
        <f>SUMIF('LOGBOEK 2009'!M293:M299,"T",'LOGBOEK 2009'!J293:J299)</f>
        <v>0</v>
      </c>
      <c r="J62" s="340"/>
      <c r="K62" s="189">
        <f>COUNTIF('LOGBOEK 2009'!M293:M299,"=W")</f>
        <v>0</v>
      </c>
      <c r="L62" s="276">
        <f>SUMIF('LOGBOEK 2009'!M293:M299,"W",'LOGBOEK 2009'!J293:J299)</f>
        <v>0</v>
      </c>
      <c r="M62" s="347"/>
      <c r="N62" s="331">
        <f>COUNTIF('LOGBOEK 2009'!P293:P299,"=W")</f>
        <v>0</v>
      </c>
      <c r="O62" s="188">
        <f>SUMIF('LOGBOEK 2009'!P293:P299,"W",'LOGBOEK 2009'!M293:M299)</f>
        <v>0</v>
      </c>
      <c r="P62" s="276"/>
      <c r="Q62" s="189">
        <f>COUNTIF('LOGBOEK 2009'!T293:T299,"=W")</f>
        <v>0</v>
      </c>
      <c r="R62" s="188">
        <f>SUMIF('LOGBOEK 2009'!T293:T299,"W",'LOGBOEK 2009'!P293:P299)</f>
        <v>0</v>
      </c>
      <c r="S62" s="276"/>
      <c r="T62" s="189">
        <f>COUNTIF('LOGBOEK 2009'!M293:M299,"=W")</f>
        <v>0</v>
      </c>
      <c r="U62" s="188">
        <f>SUMIF('LOGBOEK 2009'!M293:M299,"W",'LOGBOEK 2009'!J293:J299)</f>
        <v>0</v>
      </c>
      <c r="V62" s="276"/>
      <c r="W62" s="189">
        <f>COUNTIF('LOGBOEK 2009'!O293:O299,"=W")</f>
        <v>0</v>
      </c>
      <c r="X62" s="188">
        <f>SUMIF('LOGBOEK 2009'!O293:O299,"W",'LOGBOEK 2009'!L293:L299)</f>
        <v>0</v>
      </c>
    </row>
    <row r="63" spans="1:24" ht="12.75">
      <c r="A63" s="182" t="str">
        <f>"week"&amp;" "&amp;'LOGBOEK 2009'!D300</f>
        <v>week 43</v>
      </c>
      <c r="B63" s="218"/>
      <c r="C63" s="218"/>
      <c r="D63" s="190">
        <f>COUNTBLANK('LOGBOEK 2009'!M300:M306)</f>
        <v>7</v>
      </c>
      <c r="E63" s="189">
        <f>COUNTIF('LOGBOEK 2009'!J300:J306,"&gt;0")</f>
        <v>0</v>
      </c>
      <c r="F63" s="188">
        <f>SUM('LOGBOEK 2009'!J300:J306)</f>
        <v>0</v>
      </c>
      <c r="G63" s="340"/>
      <c r="H63" s="189">
        <f>COUNTIF('LOGBOEK 2009'!M300:M306,"=T")</f>
        <v>0</v>
      </c>
      <c r="I63" s="188">
        <f>SUMIF('LOGBOEK 2009'!M300:M306,"T",'LOGBOEK 2009'!J300:J306)</f>
        <v>0</v>
      </c>
      <c r="J63" s="340"/>
      <c r="K63" s="189">
        <f>COUNTIF('LOGBOEK 2009'!M300:M306,"=W")</f>
        <v>0</v>
      </c>
      <c r="L63" s="276">
        <f>SUMIF('LOGBOEK 2009'!M300:M306,"W",'LOGBOEK 2009'!J300:J306)</f>
        <v>0</v>
      </c>
      <c r="M63" s="347"/>
      <c r="N63" s="331">
        <f>COUNTIF('LOGBOEK 2009'!P300:P306,"=W")</f>
        <v>0</v>
      </c>
      <c r="O63" s="188">
        <f>SUMIF('LOGBOEK 2009'!P300:P306,"W",'LOGBOEK 2009'!M300:M306)</f>
        <v>0</v>
      </c>
      <c r="P63" s="276"/>
      <c r="Q63" s="189">
        <f>COUNTIF('LOGBOEK 2009'!T300:T306,"=W")</f>
        <v>0</v>
      </c>
      <c r="R63" s="188">
        <f>SUMIF('LOGBOEK 2009'!T300:T306,"W",'LOGBOEK 2009'!P300:P306)</f>
        <v>0</v>
      </c>
      <c r="S63" s="276"/>
      <c r="T63" s="189">
        <f>COUNTIF('LOGBOEK 2009'!M300:M306,"=W")</f>
        <v>0</v>
      </c>
      <c r="U63" s="188">
        <f>SUMIF('LOGBOEK 2009'!M300:M306,"W",'LOGBOEK 2009'!J300:J306)</f>
        <v>0</v>
      </c>
      <c r="V63" s="276"/>
      <c r="W63" s="189">
        <f>COUNTIF('LOGBOEK 2009'!O300:O306,"=W")</f>
        <v>0</v>
      </c>
      <c r="X63" s="188">
        <f>SUMIF('LOGBOEK 2009'!O300:O306,"W",'LOGBOEK 2009'!L300:L306)</f>
        <v>0</v>
      </c>
    </row>
    <row r="64" spans="1:24" ht="12.75">
      <c r="A64" s="183" t="str">
        <f>"week"&amp;" "&amp;'LOGBOEK 2009'!D307</f>
        <v>week 44</v>
      </c>
      <c r="B64" s="218"/>
      <c r="C64" s="218"/>
      <c r="D64" s="190">
        <f>COUNTBLANK('LOGBOEK 2009'!M307:M313)</f>
        <v>7</v>
      </c>
      <c r="E64" s="189">
        <f>COUNTIF('LOGBOEK 2009'!J307:J313,"&gt;0")</f>
        <v>0</v>
      </c>
      <c r="F64" s="188">
        <f>SUM('LOGBOEK 2009'!J307:J313)</f>
        <v>0</v>
      </c>
      <c r="G64" s="340"/>
      <c r="H64" s="189">
        <f>COUNTIF('LOGBOEK 2009'!M307:M313,"=T")</f>
        <v>0</v>
      </c>
      <c r="I64" s="188">
        <f>SUMIF('LOGBOEK 2009'!M307:M313,"T",'LOGBOEK 2009'!J307:J313)</f>
        <v>0</v>
      </c>
      <c r="J64" s="340"/>
      <c r="K64" s="189">
        <f>COUNTIF('LOGBOEK 2009'!M307:M313,"=W")</f>
        <v>0</v>
      </c>
      <c r="L64" s="276">
        <f>SUMIF('LOGBOEK 2009'!M307:M313,"W",'LOGBOEK 2009'!J307:J313)</f>
        <v>0</v>
      </c>
      <c r="M64" s="347"/>
      <c r="N64" s="331">
        <f>COUNTIF('LOGBOEK 2009'!P307:P313,"=W")</f>
        <v>0</v>
      </c>
      <c r="O64" s="188">
        <f>SUMIF('LOGBOEK 2009'!P307:P313,"W",'LOGBOEK 2009'!M307:M313)</f>
        <v>0</v>
      </c>
      <c r="P64" s="276"/>
      <c r="Q64" s="189">
        <f>COUNTIF('LOGBOEK 2009'!T307:T313,"=W")</f>
        <v>0</v>
      </c>
      <c r="R64" s="188">
        <f>SUMIF('LOGBOEK 2009'!T307:T313,"W",'LOGBOEK 2009'!P307:P313)</f>
        <v>0</v>
      </c>
      <c r="S64" s="276"/>
      <c r="T64" s="189">
        <f>COUNTIF('LOGBOEK 2009'!M307:M313,"=W")</f>
        <v>0</v>
      </c>
      <c r="U64" s="188">
        <f>SUMIF('LOGBOEK 2009'!M307:M313,"W",'LOGBOEK 2009'!J307:J313)</f>
        <v>0</v>
      </c>
      <c r="V64" s="276"/>
      <c r="W64" s="189">
        <f>COUNTIF('LOGBOEK 2009'!O307:O313,"=W")</f>
        <v>0</v>
      </c>
      <c r="X64" s="188">
        <f>SUMIF('LOGBOEK 2009'!O307:O313,"W",'LOGBOEK 2009'!L307:L313)</f>
        <v>0</v>
      </c>
    </row>
    <row r="65" spans="1:24" ht="12.75">
      <c r="A65" s="183" t="str">
        <f>"week"&amp;" "&amp;'LOGBOEK 2009'!D314</f>
        <v>week 45</v>
      </c>
      <c r="B65" s="218"/>
      <c r="C65" s="218"/>
      <c r="D65" s="190">
        <f>COUNTBLANK('LOGBOEK 2009'!M314:M320)</f>
        <v>7</v>
      </c>
      <c r="E65" s="189">
        <f>COUNTIF('LOGBOEK 2009'!J314:J320,"&gt;0")</f>
        <v>0</v>
      </c>
      <c r="F65" s="188">
        <f>SUM('LOGBOEK 2009'!J314:J320)</f>
        <v>0</v>
      </c>
      <c r="G65" s="340"/>
      <c r="H65" s="189">
        <f>COUNTIF('LOGBOEK 2009'!M314:M320,"=T")</f>
        <v>0</v>
      </c>
      <c r="I65" s="188">
        <f>SUMIF('LOGBOEK 2009'!M314:M320,"T",'LOGBOEK 2009'!J314:J320)</f>
        <v>0</v>
      </c>
      <c r="J65" s="340"/>
      <c r="K65" s="189">
        <f>COUNTIF('LOGBOEK 2009'!M314:M320,"=W")</f>
        <v>0</v>
      </c>
      <c r="L65" s="276">
        <f>SUMIF('LOGBOEK 2009'!M314:M320,"W",'LOGBOEK 2009'!J314:J320)</f>
        <v>0</v>
      </c>
      <c r="M65" s="347"/>
      <c r="N65" s="331">
        <f>COUNTIF('LOGBOEK 2009'!P314:P320,"=W")</f>
        <v>0</v>
      </c>
      <c r="O65" s="188">
        <f>SUMIF('LOGBOEK 2009'!P314:P320,"W",'LOGBOEK 2009'!M314:M320)</f>
        <v>0</v>
      </c>
      <c r="P65" s="276"/>
      <c r="Q65" s="189">
        <f>COUNTIF('LOGBOEK 2009'!T314:T320,"=W")</f>
        <v>0</v>
      </c>
      <c r="R65" s="188">
        <f>SUMIF('LOGBOEK 2009'!T314:T320,"W",'LOGBOEK 2009'!P314:P320)</f>
        <v>0</v>
      </c>
      <c r="S65" s="276"/>
      <c r="T65" s="189">
        <f>COUNTIF('LOGBOEK 2009'!M314:M320,"=W")</f>
        <v>0</v>
      </c>
      <c r="U65" s="188">
        <f>SUMIF('LOGBOEK 2009'!M314:M320,"W",'LOGBOEK 2009'!J314:J320)</f>
        <v>0</v>
      </c>
      <c r="V65" s="276"/>
      <c r="W65" s="189">
        <f>COUNTIF('LOGBOEK 2009'!O314:O320,"=W")</f>
        <v>0</v>
      </c>
      <c r="X65" s="188">
        <f>SUMIF('LOGBOEK 2009'!O314:O320,"W",'LOGBOEK 2009'!L314:L320)</f>
        <v>0</v>
      </c>
    </row>
    <row r="66" spans="1:24" ht="12.75">
      <c r="A66" s="183" t="str">
        <f>"week"&amp;" "&amp;'LOGBOEK 2009'!D321</f>
        <v>week 46</v>
      </c>
      <c r="B66" s="218"/>
      <c r="C66" s="218"/>
      <c r="D66" s="190">
        <f>COUNTBLANK('LOGBOEK 2009'!M321:M327)</f>
        <v>7</v>
      </c>
      <c r="E66" s="189">
        <f>COUNTIF('LOGBOEK 2009'!J321:J327,"&gt;0")</f>
        <v>0</v>
      </c>
      <c r="F66" s="188">
        <f>SUM('LOGBOEK 2009'!J321:J327)</f>
        <v>0</v>
      </c>
      <c r="G66" s="340"/>
      <c r="H66" s="189">
        <f>COUNTIF('LOGBOEK 2009'!M321:M327,"=T")</f>
        <v>0</v>
      </c>
      <c r="I66" s="188">
        <f>SUMIF('LOGBOEK 2009'!M321:M327,"T",'LOGBOEK 2009'!J321:J327)</f>
        <v>0</v>
      </c>
      <c r="J66" s="340"/>
      <c r="K66" s="189">
        <f>COUNTIF('LOGBOEK 2009'!M321:M327,"=W")</f>
        <v>0</v>
      </c>
      <c r="L66" s="276">
        <f>SUMIF('LOGBOEK 2009'!M321:M327,"W",'LOGBOEK 2009'!J321:J327)</f>
        <v>0</v>
      </c>
      <c r="M66" s="347"/>
      <c r="N66" s="331">
        <f>COUNTIF('LOGBOEK 2009'!P321:P327,"=W")</f>
        <v>0</v>
      </c>
      <c r="O66" s="188">
        <f>SUMIF('LOGBOEK 2009'!P321:P327,"W",'LOGBOEK 2009'!M321:M327)</f>
        <v>0</v>
      </c>
      <c r="P66" s="276"/>
      <c r="Q66" s="189">
        <f>COUNTIF('LOGBOEK 2009'!T321:T327,"=W")</f>
        <v>0</v>
      </c>
      <c r="R66" s="188">
        <f>SUMIF('LOGBOEK 2009'!T321:T327,"W",'LOGBOEK 2009'!P321:P327)</f>
        <v>0</v>
      </c>
      <c r="S66" s="276"/>
      <c r="T66" s="189">
        <f>COUNTIF('LOGBOEK 2009'!M321:M327,"=W")</f>
        <v>0</v>
      </c>
      <c r="U66" s="188">
        <f>SUMIF('LOGBOEK 2009'!M321:M327,"W",'LOGBOEK 2009'!J321:J327)</f>
        <v>0</v>
      </c>
      <c r="V66" s="276"/>
      <c r="W66" s="189">
        <f>COUNTIF('LOGBOEK 2009'!O321:O327,"=W")</f>
        <v>0</v>
      </c>
      <c r="X66" s="188">
        <f>SUMIF('LOGBOEK 2009'!O321:O327,"W",'LOGBOEK 2009'!L321:L327)</f>
        <v>0</v>
      </c>
    </row>
    <row r="67" spans="1:24" ht="12.75">
      <c r="A67" s="183" t="str">
        <f>"week"&amp;" "&amp;'LOGBOEK 2009'!D328</f>
        <v>week 47</v>
      </c>
      <c r="B67" s="218"/>
      <c r="C67" s="218"/>
      <c r="D67" s="190">
        <f>COUNTBLANK('LOGBOEK 2009'!M328:M334)</f>
        <v>7</v>
      </c>
      <c r="E67" s="189">
        <f>COUNTIF('LOGBOEK 2009'!J328:J334,"&gt;0")</f>
        <v>0</v>
      </c>
      <c r="F67" s="188">
        <f>SUM('LOGBOEK 2009'!J328:J334)</f>
        <v>0</v>
      </c>
      <c r="G67" s="340"/>
      <c r="H67" s="189">
        <f>COUNTIF('LOGBOEK 2009'!M328:M334,"=T")</f>
        <v>0</v>
      </c>
      <c r="I67" s="188">
        <f>SUMIF('LOGBOEK 2009'!M328:M334,"T",'LOGBOEK 2009'!J328:J334)</f>
        <v>0</v>
      </c>
      <c r="J67" s="340"/>
      <c r="K67" s="189">
        <f>COUNTIF('LOGBOEK 2009'!M328:M334,"=W")</f>
        <v>0</v>
      </c>
      <c r="L67" s="276">
        <f>SUMIF('LOGBOEK 2009'!M328:M334,"W",'LOGBOEK 2009'!J328:J334)</f>
        <v>0</v>
      </c>
      <c r="M67" s="347"/>
      <c r="N67" s="331">
        <f>COUNTIF('LOGBOEK 2009'!P328:P334,"=W")</f>
        <v>0</v>
      </c>
      <c r="O67" s="188">
        <f>SUMIF('LOGBOEK 2009'!P328:P334,"W",'LOGBOEK 2009'!M328:M334)</f>
        <v>0</v>
      </c>
      <c r="P67" s="276"/>
      <c r="Q67" s="189">
        <f>COUNTIF('LOGBOEK 2009'!T328:T334,"=W")</f>
        <v>0</v>
      </c>
      <c r="R67" s="188">
        <f>SUMIF('LOGBOEK 2009'!T328:T334,"W",'LOGBOEK 2009'!P328:P334)</f>
        <v>0</v>
      </c>
      <c r="S67" s="276"/>
      <c r="T67" s="189">
        <f>COUNTIF('LOGBOEK 2009'!M328:M334,"=W")</f>
        <v>0</v>
      </c>
      <c r="U67" s="188">
        <f>SUMIF('LOGBOEK 2009'!M328:M334,"W",'LOGBOEK 2009'!J328:J334)</f>
        <v>0</v>
      </c>
      <c r="V67" s="276"/>
      <c r="W67" s="189">
        <f>COUNTIF('LOGBOEK 2009'!O328:O334,"=W")</f>
        <v>0</v>
      </c>
      <c r="X67" s="188">
        <f>SUMIF('LOGBOEK 2009'!O328:O334,"W",'LOGBOEK 2009'!L328:L334)</f>
        <v>0</v>
      </c>
    </row>
    <row r="68" spans="1:24" ht="12.75">
      <c r="A68" s="183" t="str">
        <f>"week"&amp;" "&amp;'LOGBOEK 2009'!D335</f>
        <v>week 48</v>
      </c>
      <c r="B68" s="218"/>
      <c r="C68" s="218"/>
      <c r="D68" s="190">
        <f>COUNTBLANK('LOGBOEK 2009'!M335:M341)</f>
        <v>7</v>
      </c>
      <c r="E68" s="189">
        <f>COUNTIF('LOGBOEK 2009'!J335:J341,"&gt;0")</f>
        <v>0</v>
      </c>
      <c r="F68" s="188">
        <f>SUM('LOGBOEK 2009'!J335:J341)</f>
        <v>0</v>
      </c>
      <c r="G68" s="340"/>
      <c r="H68" s="189">
        <f>COUNTIF('LOGBOEK 2009'!M335:M341,"=T")</f>
        <v>0</v>
      </c>
      <c r="I68" s="188">
        <f>SUMIF('LOGBOEK 2009'!M335:M341,"T",'LOGBOEK 2009'!J335:J341)</f>
        <v>0</v>
      </c>
      <c r="J68" s="340"/>
      <c r="K68" s="189">
        <f>COUNTIF('LOGBOEK 2009'!M335:M341,"=W")</f>
        <v>0</v>
      </c>
      <c r="L68" s="276">
        <f>SUMIF('LOGBOEK 2009'!M335:M341,"W",'LOGBOEK 2009'!J335:J341)</f>
        <v>0</v>
      </c>
      <c r="M68" s="347"/>
      <c r="N68" s="331">
        <f>COUNTIF('LOGBOEK 2009'!P335:P341,"=W")</f>
        <v>0</v>
      </c>
      <c r="O68" s="188">
        <f>SUMIF('LOGBOEK 2009'!P335:P341,"W",'LOGBOEK 2009'!M335:M341)</f>
        <v>0</v>
      </c>
      <c r="P68" s="276"/>
      <c r="Q68" s="189">
        <f>COUNTIF('LOGBOEK 2009'!T335:T341,"=W")</f>
        <v>0</v>
      </c>
      <c r="R68" s="188">
        <f>SUMIF('LOGBOEK 2009'!T335:T341,"W",'LOGBOEK 2009'!P335:P341)</f>
        <v>0</v>
      </c>
      <c r="S68" s="276"/>
      <c r="T68" s="189">
        <f>COUNTIF('LOGBOEK 2009'!M335:M341,"=W")</f>
        <v>0</v>
      </c>
      <c r="U68" s="188">
        <f>SUMIF('LOGBOEK 2009'!M335:M341,"W",'LOGBOEK 2009'!J335:J341)</f>
        <v>0</v>
      </c>
      <c r="V68" s="276"/>
      <c r="W68" s="189">
        <f>COUNTIF('LOGBOEK 2009'!O335:O341,"=W")</f>
        <v>0</v>
      </c>
      <c r="X68" s="188">
        <f>SUMIF('LOGBOEK 2009'!O335:O341,"W",'LOGBOEK 2009'!L335:L341)</f>
        <v>0</v>
      </c>
    </row>
    <row r="69" spans="1:24" ht="12.75">
      <c r="A69" s="194" t="str">
        <f>"week"&amp;" "&amp;'LOGBOEK 2009'!D342</f>
        <v>week 49</v>
      </c>
      <c r="B69" s="218"/>
      <c r="C69" s="218"/>
      <c r="D69" s="190">
        <f>COUNTBLANK('LOGBOEK 2009'!M342:M348)</f>
        <v>7</v>
      </c>
      <c r="E69" s="189">
        <f>COUNTIF('LOGBOEK 2009'!J342:J348,"&gt;0")</f>
        <v>0</v>
      </c>
      <c r="F69" s="188">
        <f>SUM('LOGBOEK 2009'!J342:J348)</f>
        <v>0</v>
      </c>
      <c r="G69" s="340"/>
      <c r="H69" s="189">
        <f>COUNTIF('LOGBOEK 2009'!M342:M348,"=T")</f>
        <v>0</v>
      </c>
      <c r="I69" s="188">
        <f>SUMIF('LOGBOEK 2009'!M342:M348,"T",'LOGBOEK 2009'!J342:J348)</f>
        <v>0</v>
      </c>
      <c r="J69" s="340"/>
      <c r="K69" s="189">
        <f>COUNTIF('LOGBOEK 2009'!M342:M348,"=W")</f>
        <v>0</v>
      </c>
      <c r="L69" s="276">
        <f>SUMIF('LOGBOEK 2009'!M342:M348,"W",'LOGBOEK 2009'!J342:J348)</f>
        <v>0</v>
      </c>
      <c r="M69" s="347"/>
      <c r="N69" s="331">
        <f>COUNTIF('LOGBOEK 2009'!P342:P348,"=W")</f>
        <v>0</v>
      </c>
      <c r="O69" s="188">
        <f>SUMIF('LOGBOEK 2009'!P342:P348,"W",'LOGBOEK 2009'!M342:M348)</f>
        <v>0</v>
      </c>
      <c r="P69" s="276"/>
      <c r="Q69" s="189">
        <f>COUNTIF('LOGBOEK 2009'!T342:T348,"=W")</f>
        <v>0</v>
      </c>
      <c r="R69" s="188">
        <f>SUMIF('LOGBOEK 2009'!T342:T348,"W",'LOGBOEK 2009'!P342:P348)</f>
        <v>0</v>
      </c>
      <c r="S69" s="276"/>
      <c r="T69" s="189">
        <f>COUNTIF('LOGBOEK 2009'!M342:M348,"=W")</f>
        <v>0</v>
      </c>
      <c r="U69" s="188">
        <f>SUMIF('LOGBOEK 2009'!M342:M348,"W",'LOGBOEK 2009'!J342:J348)</f>
        <v>0</v>
      </c>
      <c r="V69" s="276"/>
      <c r="W69" s="189">
        <f>COUNTIF('LOGBOEK 2009'!O342:O348,"=W")</f>
        <v>0</v>
      </c>
      <c r="X69" s="188">
        <f>SUMIF('LOGBOEK 2009'!O342:O348,"W",'LOGBOEK 2009'!L342:L348)</f>
        <v>0</v>
      </c>
    </row>
    <row r="70" spans="1:24" ht="12.75">
      <c r="A70" s="194" t="str">
        <f>"week"&amp;" "&amp;'LOGBOEK 2009'!D349</f>
        <v>week 50</v>
      </c>
      <c r="B70" s="218"/>
      <c r="C70" s="218"/>
      <c r="D70" s="190">
        <f>COUNTBLANK('LOGBOEK 2009'!M349:M355)</f>
        <v>7</v>
      </c>
      <c r="E70" s="189">
        <f>COUNTIF('LOGBOEK 2009'!J349:J355,"&gt;0")</f>
        <v>0</v>
      </c>
      <c r="F70" s="188">
        <f>SUM('LOGBOEK 2009'!J349:J355)</f>
        <v>0</v>
      </c>
      <c r="G70" s="340"/>
      <c r="H70" s="189">
        <f>COUNTIF('LOGBOEK 2009'!M349:M355,"=T")</f>
        <v>0</v>
      </c>
      <c r="I70" s="188">
        <f>SUMIF('LOGBOEK 2009'!M349:M355,"T",'LOGBOEK 2009'!J349:J355)</f>
        <v>0</v>
      </c>
      <c r="J70" s="340"/>
      <c r="K70" s="189">
        <f>COUNTIF('LOGBOEK 2009'!M349:M355,"=W")</f>
        <v>0</v>
      </c>
      <c r="L70" s="276">
        <f>SUMIF('LOGBOEK 2009'!M349:M355,"W",'LOGBOEK 2009'!J349:J355)</f>
        <v>0</v>
      </c>
      <c r="M70" s="347"/>
      <c r="N70" s="331">
        <f>COUNTIF('LOGBOEK 2009'!P349:P355,"=W")</f>
        <v>0</v>
      </c>
      <c r="O70" s="188">
        <f>SUMIF('LOGBOEK 2009'!P349:P355,"W",'LOGBOEK 2009'!M349:M355)</f>
        <v>0</v>
      </c>
      <c r="P70" s="276"/>
      <c r="Q70" s="189">
        <f>COUNTIF('LOGBOEK 2009'!T349:T355,"=W")</f>
        <v>0</v>
      </c>
      <c r="R70" s="188">
        <f>SUMIF('LOGBOEK 2009'!T349:T355,"W",'LOGBOEK 2009'!P349:P355)</f>
        <v>0</v>
      </c>
      <c r="S70" s="276"/>
      <c r="T70" s="189">
        <f>COUNTIF('LOGBOEK 2009'!M349:M355,"=W")</f>
        <v>0</v>
      </c>
      <c r="U70" s="188">
        <f>SUMIF('LOGBOEK 2009'!M349:M355,"W",'LOGBOEK 2009'!J349:J355)</f>
        <v>0</v>
      </c>
      <c r="V70" s="276"/>
      <c r="W70" s="189">
        <f>COUNTIF('LOGBOEK 2009'!O349:O355,"=W")</f>
        <v>0</v>
      </c>
      <c r="X70" s="188">
        <f>SUMIF('LOGBOEK 2009'!O349:O355,"W",'LOGBOEK 2009'!L349:L355)</f>
        <v>0</v>
      </c>
    </row>
    <row r="71" spans="1:24" ht="12.75">
      <c r="A71" s="194" t="str">
        <f>"week"&amp;" "&amp;'LOGBOEK 2009'!D356</f>
        <v>week 51</v>
      </c>
      <c r="B71" s="218"/>
      <c r="C71" s="218"/>
      <c r="D71" s="190">
        <f>COUNTBLANK('LOGBOEK 2009'!M356:M362)</f>
        <v>7</v>
      </c>
      <c r="E71" s="189">
        <f>COUNTIF('LOGBOEK 2009'!J356:J362,"&gt;0")</f>
        <v>0</v>
      </c>
      <c r="F71" s="188">
        <f>SUM('LOGBOEK 2009'!J356:J362)</f>
        <v>0</v>
      </c>
      <c r="G71" s="340"/>
      <c r="H71" s="189">
        <f>COUNTIF('LOGBOEK 2009'!M356:M362,"=T")</f>
        <v>0</v>
      </c>
      <c r="I71" s="188">
        <f>SUMIF('LOGBOEK 2009'!M356:M362,"T",'LOGBOEK 2009'!J356:J362)</f>
        <v>0</v>
      </c>
      <c r="J71" s="340"/>
      <c r="K71" s="189">
        <f>COUNTIF('LOGBOEK 2009'!M356:M362,"=W")</f>
        <v>0</v>
      </c>
      <c r="L71" s="276">
        <f>SUMIF('LOGBOEK 2009'!M356:M362,"W",'LOGBOEK 2009'!J356:J362)</f>
        <v>0</v>
      </c>
      <c r="M71" s="347"/>
      <c r="N71" s="331">
        <f>COUNTIF('LOGBOEK 2009'!P356:P362,"=W")</f>
        <v>0</v>
      </c>
      <c r="O71" s="188">
        <f>SUMIF('LOGBOEK 2009'!P356:P362,"W",'LOGBOEK 2009'!M356:M362)</f>
        <v>0</v>
      </c>
      <c r="P71" s="276"/>
      <c r="Q71" s="189">
        <f>COUNTIF('LOGBOEK 2009'!T356:T362,"=W")</f>
        <v>0</v>
      </c>
      <c r="R71" s="188">
        <f>SUMIF('LOGBOEK 2009'!T356:T362,"W",'LOGBOEK 2009'!P356:P362)</f>
        <v>0</v>
      </c>
      <c r="S71" s="276"/>
      <c r="T71" s="189">
        <f>COUNTIF('LOGBOEK 2009'!M356:M362,"=W")</f>
        <v>0</v>
      </c>
      <c r="U71" s="188">
        <f>SUMIF('LOGBOEK 2009'!M356:M362,"W",'LOGBOEK 2009'!J356:J362)</f>
        <v>0</v>
      </c>
      <c r="V71" s="276"/>
      <c r="W71" s="189">
        <f>COUNTIF('LOGBOEK 2009'!O356:O362,"=W")</f>
        <v>0</v>
      </c>
      <c r="X71" s="188">
        <f>SUMIF('LOGBOEK 2009'!O356:O362,"W",'LOGBOEK 2009'!L356:L362)</f>
        <v>0</v>
      </c>
    </row>
    <row r="72" spans="1:24" ht="13.5" thickBot="1">
      <c r="A72" s="184" t="str">
        <f>"week"&amp;" "&amp;'LOGBOEK 2009'!D363</f>
        <v>week 52</v>
      </c>
      <c r="B72" s="166"/>
      <c r="C72" s="166"/>
      <c r="D72" s="191">
        <f>COUNTBLANK('LOGBOEK 2009'!M363:M366)</f>
        <v>4</v>
      </c>
      <c r="E72" s="163">
        <f>COUNTIF('LOGBOEK 2009'!J363:J366,"&gt;0")</f>
        <v>0</v>
      </c>
      <c r="F72" s="164">
        <f>SUM('LOGBOEK 2009'!J363:J366)</f>
        <v>0</v>
      </c>
      <c r="G72" s="341"/>
      <c r="H72" s="163">
        <f>COUNTIF('LOGBOEK 2009'!M363:M366,"=T")</f>
        <v>0</v>
      </c>
      <c r="I72" s="164">
        <f>SUMIF('LOGBOEK 2009'!M363:M366,"T",'LOGBOEK 2009'!J363:J366)</f>
        <v>0</v>
      </c>
      <c r="J72" s="341"/>
      <c r="K72" s="163">
        <f>COUNTIF('LOGBOEK 2009'!M363:M366,"=W")</f>
        <v>0</v>
      </c>
      <c r="L72" s="273">
        <f>SUMIF('LOGBOEK 2009'!M363:M366,"W",'LOGBOEK 2009'!J363:J366)</f>
        <v>0</v>
      </c>
      <c r="M72" s="348"/>
      <c r="N72" s="332">
        <f>COUNTIF('LOGBOEK 2009'!P363:P366,"=W")</f>
        <v>0</v>
      </c>
      <c r="O72" s="164">
        <f>SUMIF('LOGBOEK 2009'!P363:P366,"W",'LOGBOEK 2009'!M363:M366)</f>
        <v>0</v>
      </c>
      <c r="P72" s="273"/>
      <c r="Q72" s="163">
        <f>COUNTIF('LOGBOEK 2009'!T363:T366,"=W")</f>
        <v>0</v>
      </c>
      <c r="R72" s="164">
        <f>SUMIF('LOGBOEK 2009'!T363:T366,"W",'LOGBOEK 2009'!P363:P366)</f>
        <v>0</v>
      </c>
      <c r="S72" s="273"/>
      <c r="T72" s="163">
        <f>COUNTIF('LOGBOEK 2009'!M363:M366,"=W")</f>
        <v>0</v>
      </c>
      <c r="U72" s="164">
        <f>SUMIF('LOGBOEK 2009'!M363:M366,"W",'LOGBOEK 2009'!J363:J366)</f>
        <v>0</v>
      </c>
      <c r="V72" s="273"/>
      <c r="W72" s="163">
        <f>COUNTIF('LOGBOEK 2009'!O363:O366,"=W")</f>
        <v>0</v>
      </c>
      <c r="X72" s="164">
        <f>SUMIF('LOGBOEK 2009'!O363:O366,"W",'LOGBOEK 2009'!L363:L366)</f>
        <v>0</v>
      </c>
    </row>
    <row r="73" spans="1:24" ht="13.5" thickBot="1">
      <c r="A73" s="200" t="s">
        <v>56</v>
      </c>
      <c r="B73" s="305"/>
      <c r="C73" s="305"/>
      <c r="D73" s="279">
        <f>ROUND(SUMIF(D20:D72,"&lt;&gt;0",D20:D72)/52,0)</f>
        <v>7</v>
      </c>
      <c r="E73" s="195">
        <f>ROUND(SUMIF(E20:E72,"&lt;&gt;0",E20:E72)/52,0)</f>
        <v>0</v>
      </c>
      <c r="F73" s="196">
        <f>ROUND(SUMIF(F20:F72,"&lt;&gt;0",F20:F72)/52,2)</f>
        <v>0</v>
      </c>
      <c r="G73" s="345"/>
      <c r="H73" s="195">
        <f>ROUND(SUMIF(H20:H72,"&lt;&gt;0",H20:H72)/52,0)</f>
        <v>0</v>
      </c>
      <c r="I73" s="196">
        <f>ROUND(SUMIF(I20:I72,"&lt;&gt;0",I20:I72)/52,0)</f>
        <v>0</v>
      </c>
      <c r="J73" s="345"/>
      <c r="K73" s="294">
        <f>ROUND(SUMIF(K20:K72,"&lt;&gt;0",K20:K72)/52,0)</f>
        <v>0</v>
      </c>
      <c r="L73" s="295">
        <f>ROUND(SUMIF(L20:L72,"&lt;&gt;0",L20:L72)/52,0)</f>
        <v>0</v>
      </c>
      <c r="M73" s="342"/>
      <c r="N73" s="195">
        <f>ROUND(SUMIF(N20:N72,"&lt;&gt;0",N20:N72)/52,0)</f>
        <v>0</v>
      </c>
      <c r="O73" s="196">
        <f>ROUND(SUMIF(O20:O72,"&lt;&gt;0",O20:O72)/52,0)</f>
        <v>0</v>
      </c>
      <c r="P73" s="274"/>
      <c r="Q73" s="195">
        <f>ROUND(SUMIF(Q20:Q72,"&lt;&gt;0",Q20:Q72)/52,0)</f>
        <v>0</v>
      </c>
      <c r="R73" s="196">
        <f>ROUND(SUMIF(R20:R72,"&lt;&gt;0",R20:R72)/52,0)</f>
        <v>0</v>
      </c>
      <c r="S73" s="274"/>
      <c r="T73" s="277">
        <f>ROUND(SUMIF(T20:T72,"&lt;&gt;0",T20:T72)/52,0)</f>
        <v>0</v>
      </c>
      <c r="U73" s="278">
        <f>ROUND(SUMIF(U20:U72,"&lt;&gt;0",U20:U72)/52,0)</f>
        <v>0</v>
      </c>
      <c r="V73" s="274"/>
      <c r="W73" s="277">
        <f>ROUND(SUMIF(W20:W72,"&lt;&gt;0",W20:W72)/52,0)</f>
        <v>0</v>
      </c>
      <c r="X73" s="278">
        <f>ROUND(SUMIF(X20:X72,"&lt;&gt;0",X20:X72)/52,0)</f>
        <v>0</v>
      </c>
    </row>
    <row r="74" ht="12.75"/>
    <row r="75" ht="12.75"/>
  </sheetData>
  <sheetProtection/>
  <printOptions/>
  <pageMargins left="0.75" right="0.75" top="1" bottom="1" header="0.5" footer="0.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R18"/>
  <sheetViews>
    <sheetView zoomScalePageLayoutView="0" workbookViewId="0" topLeftCell="A4">
      <selection activeCell="M8" sqref="M8"/>
    </sheetView>
  </sheetViews>
  <sheetFormatPr defaultColWidth="9.140625" defaultRowHeight="12.75"/>
  <cols>
    <col min="1" max="1" width="3.57421875" style="96" customWidth="1"/>
    <col min="2" max="2" width="10.140625" style="96" bestFit="1" customWidth="1"/>
    <col min="3" max="3" width="6.421875" style="96" bestFit="1" customWidth="1"/>
    <col min="4" max="4" width="28.7109375" style="0" customWidth="1"/>
    <col min="5" max="5" width="7.00390625" style="96" bestFit="1" customWidth="1"/>
    <col min="9" max="9" width="7.00390625" style="0" bestFit="1" customWidth="1"/>
    <col min="10" max="10" width="5.57421875" style="0" bestFit="1" customWidth="1"/>
    <col min="11" max="11" width="7.57421875" style="96" customWidth="1"/>
    <col min="12" max="12" width="7.140625" style="96" bestFit="1" customWidth="1"/>
    <col min="13" max="13" width="5.7109375" style="96" bestFit="1" customWidth="1"/>
    <col min="14" max="14" width="8.7109375" style="101" bestFit="1" customWidth="1"/>
    <col min="15" max="15" width="8.421875" style="101" bestFit="1" customWidth="1"/>
    <col min="16" max="16" width="7.00390625" style="103" bestFit="1" customWidth="1"/>
    <col min="17" max="17" width="7.28125" style="96" bestFit="1" customWidth="1"/>
    <col min="18" max="18" width="9.140625" style="96" customWidth="1"/>
  </cols>
  <sheetData>
    <row r="1" spans="1:18" ht="12.75">
      <c r="A1" s="96" t="s">
        <v>29</v>
      </c>
      <c r="B1" s="53" t="s">
        <v>30</v>
      </c>
      <c r="C1" s="54" t="s">
        <v>37</v>
      </c>
      <c r="D1" s="57" t="s">
        <v>16</v>
      </c>
      <c r="E1" s="55" t="s">
        <v>33</v>
      </c>
      <c r="F1" s="56" t="s">
        <v>32</v>
      </c>
      <c r="G1" s="57" t="s">
        <v>34</v>
      </c>
      <c r="H1" s="61" t="s">
        <v>31</v>
      </c>
      <c r="I1" s="59" t="s">
        <v>43</v>
      </c>
      <c r="J1" s="59" t="s">
        <v>45</v>
      </c>
      <c r="K1" s="97" t="s">
        <v>41</v>
      </c>
      <c r="L1" s="97" t="s">
        <v>42</v>
      </c>
      <c r="M1" s="97" t="s">
        <v>44</v>
      </c>
      <c r="N1" s="100" t="s">
        <v>50</v>
      </c>
      <c r="O1" s="100" t="s">
        <v>51</v>
      </c>
      <c r="P1" s="100" t="s">
        <v>47</v>
      </c>
      <c r="Q1" s="109" t="s">
        <v>52</v>
      </c>
      <c r="R1" s="110" t="s">
        <v>54</v>
      </c>
    </row>
    <row r="2" ht="12.75">
      <c r="P2" s="102"/>
    </row>
    <row r="3" ht="12.75"/>
    <row r="4" spans="2:18" ht="12.75">
      <c r="B4" s="98">
        <v>39824</v>
      </c>
      <c r="C4" s="99">
        <v>0.4166666666666667</v>
      </c>
      <c r="D4" s="104" t="s">
        <v>46</v>
      </c>
      <c r="E4" s="96">
        <v>42.192</v>
      </c>
      <c r="N4" s="101">
        <v>15</v>
      </c>
      <c r="O4" s="101">
        <v>20</v>
      </c>
      <c r="Q4" s="108" t="s">
        <v>53</v>
      </c>
      <c r="R4" s="96">
        <v>2008</v>
      </c>
    </row>
    <row r="5" spans="2:18" ht="12.75">
      <c r="B5" s="98">
        <v>39824</v>
      </c>
      <c r="C5" s="99">
        <v>0.4583333333333333</v>
      </c>
      <c r="D5" s="104" t="s">
        <v>46</v>
      </c>
      <c r="E5" s="96">
        <v>21.096</v>
      </c>
      <c r="N5" s="101">
        <v>8</v>
      </c>
      <c r="O5" s="101">
        <v>10</v>
      </c>
      <c r="Q5" s="108" t="s">
        <v>53</v>
      </c>
      <c r="R5" s="96">
        <v>2008</v>
      </c>
    </row>
    <row r="6" spans="2:18" ht="12.75">
      <c r="B6" s="98">
        <v>39824</v>
      </c>
      <c r="C6" s="99">
        <v>0.5833333333333334</v>
      </c>
      <c r="D6" s="104" t="s">
        <v>46</v>
      </c>
      <c r="E6" s="96">
        <v>12</v>
      </c>
      <c r="N6" s="101">
        <v>5</v>
      </c>
      <c r="O6" s="101">
        <v>6</v>
      </c>
      <c r="Q6" s="108" t="s">
        <v>53</v>
      </c>
      <c r="R6" s="96">
        <v>2008</v>
      </c>
    </row>
    <row r="7" spans="2:18" ht="12.75">
      <c r="B7" s="98">
        <v>39824</v>
      </c>
      <c r="C7" s="99">
        <v>0.5833333333333334</v>
      </c>
      <c r="D7" s="104" t="s">
        <v>46</v>
      </c>
      <c r="E7" s="96">
        <v>6</v>
      </c>
      <c r="N7" s="101">
        <v>4</v>
      </c>
      <c r="O7" s="101">
        <v>5</v>
      </c>
      <c r="Q7" s="108" t="s">
        <v>53</v>
      </c>
      <c r="R7" s="96">
        <v>2008</v>
      </c>
    </row>
    <row r="15" ht="12.75">
      <c r="K15" s="308"/>
    </row>
    <row r="16" ht="12.75">
      <c r="K16" s="308"/>
    </row>
    <row r="17" ht="12.75">
      <c r="K17" s="308"/>
    </row>
    <row r="18" ht="12.75">
      <c r="K18" s="308"/>
    </row>
  </sheetData>
  <sheetProtection/>
  <hyperlinks>
    <hyperlink ref="Q4" r:id="rId1" display="JA"/>
    <hyperlink ref="Q5:Q7" r:id="rId2" display="JA"/>
  </hyperlinks>
  <printOptions/>
  <pageMargins left="0.75" right="0.75" top="1" bottom="1" header="0.5" footer="0.5"/>
  <pageSetup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Chriske</dc:creator>
  <cp:keywords/>
  <dc:description/>
  <cp:lastModifiedBy>Chriske</cp:lastModifiedBy>
  <dcterms:created xsi:type="dcterms:W3CDTF">2008-12-27T22:10:58Z</dcterms:created>
  <dcterms:modified xsi:type="dcterms:W3CDTF">2009-01-12T22:45:47Z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